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lla Ag\James\Field Trials\"/>
    </mc:Choice>
  </mc:AlternateContent>
  <xr:revisionPtr revIDLastSave="0" documentId="13_ncr:1_{CA766EE8-C360-43CB-A963-8AEA491AFE92}" xr6:coauthVersionLast="47" xr6:coauthVersionMax="47" xr10:uidLastSave="{00000000-0000-0000-0000-000000000000}"/>
  <bookViews>
    <workbookView xWindow="-120" yWindow="-120" windowWidth="19440" windowHeight="11520" activeTab="2" xr2:uid="{25675E40-7368-4495-B718-039B2B70B375}"/>
  </bookViews>
  <sheets>
    <sheet name="Round Up Ready" sheetId="2" r:id="rId1"/>
    <sheet name="Liberty Link" sheetId="1" r:id="rId2"/>
    <sheet name="Amtro Liberty Link" sheetId="3" r:id="rId3"/>
    <sheet name="LL average flower time" sheetId="9" r:id="rId4"/>
    <sheet name="Sheet2" sheetId="4" r:id="rId5"/>
    <sheet name="RR average flower time" sheetId="10" r:id="rId6"/>
    <sheet name="yield estimates" sheetId="6" r:id="rId7"/>
  </sheets>
  <definedNames>
    <definedName name="_xlnm.Print_Area" localSheetId="1">'Liberty Link'!$A$1:$R$41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3" l="1"/>
  <c r="T3" i="3"/>
  <c r="T4" i="3"/>
  <c r="T5" i="3"/>
  <c r="T6" i="3"/>
  <c r="T7" i="3"/>
  <c r="T8" i="3"/>
  <c r="T9" i="3"/>
  <c r="T10" i="3"/>
  <c r="T11" i="3"/>
  <c r="T12" i="3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" i="2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2" i="1"/>
  <c r="R3" i="3"/>
  <c r="R4" i="3"/>
  <c r="R5" i="3"/>
  <c r="R6" i="3"/>
  <c r="R7" i="3"/>
  <c r="R8" i="3"/>
  <c r="R9" i="3"/>
  <c r="R10" i="3"/>
  <c r="R11" i="3"/>
  <c r="R12" i="3"/>
  <c r="R2" i="3"/>
  <c r="M10" i="10"/>
  <c r="M9" i="10"/>
  <c r="M8" i="10"/>
  <c r="M7" i="10"/>
  <c r="M6" i="10"/>
  <c r="M5" i="10"/>
  <c r="M4" i="10"/>
  <c r="M3" i="10"/>
  <c r="A9" i="9"/>
  <c r="A10" i="9"/>
  <c r="A8" i="9"/>
  <c r="A5" i="9"/>
  <c r="A4" i="9"/>
  <c r="A7" i="9"/>
  <c r="A6" i="9"/>
  <c r="A11" i="9"/>
  <c r="A2" i="9"/>
  <c r="A3" i="9"/>
  <c r="M4" i="2"/>
  <c r="M5" i="2"/>
  <c r="M6" i="2"/>
  <c r="M7" i="2"/>
  <c r="M8" i="2"/>
  <c r="N9" i="10" s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3" i="2"/>
  <c r="M2" i="2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" i="1"/>
  <c r="N5" i="1"/>
  <c r="N6" i="1"/>
  <c r="N7" i="1"/>
  <c r="N8" i="1"/>
  <c r="N9" i="1"/>
  <c r="N3" i="1"/>
  <c r="N2" i="1"/>
  <c r="P31" i="4"/>
  <c r="F25" i="4"/>
  <c r="N5" i="10" l="1"/>
  <c r="B3" i="9"/>
  <c r="B2" i="9"/>
  <c r="B4" i="9"/>
  <c r="B11" i="9"/>
  <c r="B8" i="9"/>
  <c r="B6" i="9"/>
  <c r="B9" i="9"/>
  <c r="B5" i="9"/>
  <c r="N6" i="10"/>
  <c r="N3" i="10"/>
  <c r="N8" i="10"/>
  <c r="N10" i="10"/>
  <c r="N4" i="10"/>
  <c r="N7" i="10"/>
  <c r="B7" i="9"/>
  <c r="B10" i="9"/>
  <c r="R4" i="10" l="1"/>
  <c r="E3" i="9"/>
</calcChain>
</file>

<file path=xl/sharedStrings.xml><?xml version="1.0" encoding="utf-8"?>
<sst xmlns="http://schemas.openxmlformats.org/spreadsheetml/2006/main" count="387" uniqueCount="117">
  <si>
    <t>Entry</t>
  </si>
  <si>
    <t>Rolla ID</t>
  </si>
  <si>
    <t>Hybrid</t>
  </si>
  <si>
    <t>L340</t>
  </si>
  <si>
    <t>L330</t>
  </si>
  <si>
    <t>L333</t>
  </si>
  <si>
    <t>Brev 3019</t>
  </si>
  <si>
    <t>Brev 3020</t>
  </si>
  <si>
    <t>CS 4000</t>
  </si>
  <si>
    <t>CS 4100</t>
  </si>
  <si>
    <t>DK 800</t>
  </si>
  <si>
    <t>Rep</t>
  </si>
  <si>
    <t>Seeding Date</t>
  </si>
  <si>
    <t>Emergence</t>
  </si>
  <si>
    <t>Plant stand</t>
  </si>
  <si>
    <t>Bolting JD</t>
  </si>
  <si>
    <t>1% flower JD</t>
  </si>
  <si>
    <t>50% flower JD</t>
  </si>
  <si>
    <t>99% Flower JD</t>
  </si>
  <si>
    <t>Maturity 60% color change JD</t>
  </si>
  <si>
    <t>Yield</t>
  </si>
  <si>
    <t>Plot #</t>
  </si>
  <si>
    <t>DK 801</t>
  </si>
  <si>
    <t>CS 3300</t>
  </si>
  <si>
    <t>CS 3200</t>
  </si>
  <si>
    <t>DK 900</t>
  </si>
  <si>
    <t>DK 904</t>
  </si>
  <si>
    <t>BY 7202</t>
  </si>
  <si>
    <t>BY 6223</t>
  </si>
  <si>
    <t>BY 6217</t>
  </si>
  <si>
    <t>B4021</t>
  </si>
  <si>
    <t>B4005F405-28</t>
  </si>
  <si>
    <t>RR1</t>
  </si>
  <si>
    <t>RR2</t>
  </si>
  <si>
    <t>RR3</t>
  </si>
  <si>
    <t>RR4</t>
  </si>
  <si>
    <t>RR5</t>
  </si>
  <si>
    <t>RR6</t>
  </si>
  <si>
    <t>RR7</t>
  </si>
  <si>
    <t>RR8</t>
  </si>
  <si>
    <t>* plot 2 is seeded 60 feet wide</t>
  </si>
  <si>
    <t>*thought that CS 4100 was in plot 2, but CS 4000 was there, need to clarify</t>
  </si>
  <si>
    <t xml:space="preserve">* plot 7 and 8 were switched, maybe not the case... </t>
  </si>
  <si>
    <t xml:space="preserve">Location </t>
  </si>
  <si>
    <t>Frederickson Farms</t>
  </si>
  <si>
    <t>Amtro</t>
  </si>
  <si>
    <t>ft</t>
  </si>
  <si>
    <t>65*3 =</t>
  </si>
  <si>
    <t>6ac * 43560 = 261,360</t>
  </si>
  <si>
    <t>261,360/195 =</t>
  </si>
  <si>
    <t>1,340 ft long</t>
  </si>
  <si>
    <t>Proven</t>
  </si>
  <si>
    <t>65*34 =</t>
  </si>
  <si>
    <t>65*33 =</t>
  </si>
  <si>
    <t>LL1</t>
  </si>
  <si>
    <t>LL2</t>
  </si>
  <si>
    <t>LL3</t>
  </si>
  <si>
    <t>LL4</t>
  </si>
  <si>
    <t>LL5</t>
  </si>
  <si>
    <t>LL6</t>
  </si>
  <si>
    <t>LL7</t>
  </si>
  <si>
    <t>LL8</t>
  </si>
  <si>
    <t>LL9</t>
  </si>
  <si>
    <t>LL10</t>
  </si>
  <si>
    <t>LL11</t>
  </si>
  <si>
    <t>100 lb's NH3 in the fall</t>
  </si>
  <si>
    <t>9-35.1-20-12 lb's per acre  of each nutrient mid row and with seed</t>
  </si>
  <si>
    <t xml:space="preserve">Seeding depth </t>
  </si>
  <si>
    <t>0.5"</t>
  </si>
  <si>
    <t>Proven PV 661 LCM</t>
  </si>
  <si>
    <t>Emergence 1-10</t>
  </si>
  <si>
    <t>Plant stand (pl/sqft)</t>
  </si>
  <si>
    <t>May 5/25</t>
  </si>
  <si>
    <t>Plant stand (Plant/ft2)</t>
  </si>
  <si>
    <t>Rainfall:</t>
  </si>
  <si>
    <t>June 12-15</t>
  </si>
  <si>
    <t>1.5 inches</t>
  </si>
  <si>
    <t>10% flower JD</t>
  </si>
  <si>
    <t>20% flower JD</t>
  </si>
  <si>
    <t>* DK 801 was noticiabliy a lighter green while cabbaging</t>
  </si>
  <si>
    <t>* DK 800 was notiacably a darker green while cabbaging</t>
  </si>
  <si>
    <t>* CS4100 grew its leaves more upwards while cabbaging</t>
  </si>
  <si>
    <t>Btwn May 5th-August 5th</t>
  </si>
  <si>
    <t>btwn May 5th and August 5th</t>
  </si>
  <si>
    <r>
      <t xml:space="preserve">Approx </t>
    </r>
    <r>
      <rPr>
        <b/>
        <sz val="11"/>
        <color theme="1"/>
        <rFont val="Calibri"/>
        <family val="2"/>
        <scheme val="minor"/>
      </rPr>
      <t>6.6</t>
    </r>
    <r>
      <rPr>
        <sz val="11"/>
        <color theme="1"/>
        <rFont val="Calibri"/>
        <family val="2"/>
        <scheme val="minor"/>
      </rPr>
      <t xml:space="preserve"> inches</t>
    </r>
  </si>
  <si>
    <r>
      <t>Approx.</t>
    </r>
    <r>
      <rPr>
        <b/>
        <sz val="11"/>
        <color theme="1"/>
        <rFont val="Calibri"/>
        <family val="2"/>
        <scheme val="minor"/>
      </rPr>
      <t xml:space="preserve"> 6.88</t>
    </r>
    <r>
      <rPr>
        <sz val="11"/>
        <color theme="1"/>
        <rFont val="Calibri"/>
        <family val="2"/>
        <scheme val="minor"/>
      </rPr>
      <t xml:space="preserve"> inches </t>
    </r>
  </si>
  <si>
    <t>3019 Yield Estimates</t>
  </si>
  <si>
    <t>BU/ac</t>
  </si>
  <si>
    <t>John Tschetta</t>
  </si>
  <si>
    <t>Rod Strasky</t>
  </si>
  <si>
    <t>Barry Critcher</t>
  </si>
  <si>
    <t>Sheldon Mracek</t>
  </si>
  <si>
    <t xml:space="preserve">Stan Mracek </t>
  </si>
  <si>
    <t>Richard</t>
  </si>
  <si>
    <t>Tim Pavlis</t>
  </si>
  <si>
    <t>Dale Frederickson</t>
  </si>
  <si>
    <t>Mark Hubber</t>
  </si>
  <si>
    <t>Maria</t>
  </si>
  <si>
    <t>Dennis Giesbrecht</t>
  </si>
  <si>
    <t>Mike Critcher</t>
  </si>
  <si>
    <t>Wendy Geisbrecht</t>
  </si>
  <si>
    <t>Dan Tschetta</t>
  </si>
  <si>
    <t># of flowering days</t>
  </si>
  <si>
    <t>Liberty</t>
  </si>
  <si>
    <t>Roundup Ready</t>
  </si>
  <si>
    <t>average flowering time in total field</t>
  </si>
  <si>
    <t>average flowering time of total field</t>
  </si>
  <si>
    <t>Days</t>
  </si>
  <si>
    <t>Height cm</t>
  </si>
  <si>
    <t>Yield lbs</t>
  </si>
  <si>
    <t>Yield Monitor bu/ac</t>
  </si>
  <si>
    <t>Yield (lb's)weight rep 1+2</t>
  </si>
  <si>
    <t>bu/acre</t>
  </si>
  <si>
    <t>Moisture %</t>
  </si>
  <si>
    <t>moisture adjusted</t>
  </si>
  <si>
    <t>bu/ac</t>
  </si>
  <si>
    <t>Yield lb's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</si>
</sst>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15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0" fillId="0" borderId="2" xfId="0" applyBorder="1"/>
    <xf numFmtId="0" fontId="2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3" xfId="0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Days of Flowering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'LL average flower time'!$B$1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 average flower time'!$A$2:$A$11</c:f>
              <c:strCache>
                <c:ptCount val="10"/>
                <c:pt idx="0">
                  <c:v>CS 4000</c:v>
                </c:pt>
                <c:pt idx="1">
                  <c:v>Brev 3020</c:v>
                </c:pt>
                <c:pt idx="2">
                  <c:v>L330</c:v>
                </c:pt>
                <c:pt idx="3">
                  <c:v>DK 801</c:v>
                </c:pt>
                <c:pt idx="4">
                  <c:v>CS 4100</c:v>
                </c:pt>
                <c:pt idx="5">
                  <c:v>L333</c:v>
                </c:pt>
                <c:pt idx="6">
                  <c:v>DK 800</c:v>
                </c:pt>
                <c:pt idx="7">
                  <c:v>L340</c:v>
                </c:pt>
                <c:pt idx="8">
                  <c:v>Brev 3019</c:v>
                </c:pt>
                <c:pt idx="9">
                  <c:v>BY 7202</c:v>
                </c:pt>
              </c:strCache>
            </c:strRef>
          </c:cat>
          <c:val>
            <c:numRef>
              <c:f>'LL average flower time'!$B$2:$B$11</c:f>
              <c:numCache>
                <c:formatCode>General</c:formatCode>
                <c:ptCount val="10"/>
                <c:pt idx="0">
                  <c:v>34.75</c:v>
                </c:pt>
                <c:pt idx="1">
                  <c:v>35.5</c:v>
                </c:pt>
                <c:pt idx="2">
                  <c:v>36</c:v>
                </c:pt>
                <c:pt idx="3">
                  <c:v>36</c:v>
                </c:pt>
                <c:pt idx="4">
                  <c:v>36.25</c:v>
                </c:pt>
                <c:pt idx="5">
                  <c:v>36.5</c:v>
                </c:pt>
                <c:pt idx="6">
                  <c:v>37.25</c:v>
                </c:pt>
                <c:pt idx="7">
                  <c:v>37.25</c:v>
                </c:pt>
                <c:pt idx="8">
                  <c:v>37.5</c:v>
                </c:pt>
                <c:pt idx="9">
                  <c:v>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3-418C-81E4-DD412CC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4612984"/>
        <c:axId val="334611544"/>
      </c:barChart>
      <c:catAx>
        <c:axId val="33461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611544"/>
        <c:crosses val="autoZero"/>
        <c:auto val="1"/>
        <c:lblAlgn val="ctr"/>
        <c:lblOffset val="100"/>
        <c:noMultiLvlLbl val="0"/>
      </c:catAx>
      <c:valAx>
        <c:axId val="33461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61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4</xdr:row>
      <xdr:rowOff>185737</xdr:rowOff>
    </xdr:from>
    <xdr:to>
      <xdr:col>9</xdr:col>
      <xdr:colOff>590550</xdr:colOff>
      <xdr:row>19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20BBDE-0EED-15EC-C77A-C45CEA013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8BD6-2D69-4231-B185-ABAEB726B674}">
  <sheetPr>
    <pageSetUpPr fitToPage="1"/>
  </sheetPr>
  <dimension ref="A1:U33"/>
  <sheetViews>
    <sheetView workbookViewId="0">
      <selection activeCell="I11" sqref="I11"/>
    </sheetView>
  </sheetViews>
  <sheetFormatPr defaultRowHeight="15" x14ac:dyDescent="0.25"/>
  <cols>
    <col min="1" max="1" width="11.140625" bestFit="1" customWidth="1"/>
    <col min="2" max="4" width="9.140625" style="1"/>
    <col min="5" max="5" width="12.28515625" style="1" customWidth="1"/>
    <col min="6" max="6" width="15.5703125" style="1" customWidth="1"/>
    <col min="7" max="7" width="11.85546875" customWidth="1"/>
    <col min="8" max="8" width="13.7109375" customWidth="1"/>
    <col min="9" max="9" width="20.28515625" customWidth="1"/>
    <col min="10" max="10" width="10.42578125" customWidth="1"/>
    <col min="11" max="11" width="11.28515625" bestFit="1" customWidth="1"/>
    <col min="12" max="12" width="13.7109375" bestFit="1" customWidth="1"/>
    <col min="13" max="13" width="16.7109375" customWidth="1"/>
    <col min="14" max="14" width="28" customWidth="1"/>
    <col min="15" max="17" width="13.140625" customWidth="1"/>
    <col min="22" max="22" width="11.140625" customWidth="1"/>
  </cols>
  <sheetData>
    <row r="1" spans="1:21" ht="19.149999999999999" customHeight="1" x14ac:dyDescent="0.25">
      <c r="A1" s="8" t="s">
        <v>12</v>
      </c>
      <c r="B1" s="9" t="s">
        <v>21</v>
      </c>
      <c r="C1" s="9" t="s">
        <v>11</v>
      </c>
      <c r="D1" s="9" t="s">
        <v>1</v>
      </c>
      <c r="E1" s="9" t="s">
        <v>0</v>
      </c>
      <c r="F1" s="9" t="s">
        <v>2</v>
      </c>
      <c r="G1" s="8" t="s">
        <v>12</v>
      </c>
      <c r="H1" s="8" t="s">
        <v>13</v>
      </c>
      <c r="I1" s="9" t="s">
        <v>73</v>
      </c>
      <c r="J1" s="8" t="s">
        <v>15</v>
      </c>
      <c r="K1" s="8" t="s">
        <v>16</v>
      </c>
      <c r="L1" s="8" t="s">
        <v>18</v>
      </c>
      <c r="M1" s="8" t="s">
        <v>102</v>
      </c>
      <c r="N1" s="8" t="s">
        <v>19</v>
      </c>
      <c r="O1" s="8" t="s">
        <v>108</v>
      </c>
      <c r="P1" s="8" t="s">
        <v>113</v>
      </c>
      <c r="Q1" s="8"/>
      <c r="R1" s="8" t="s">
        <v>116</v>
      </c>
      <c r="S1" s="21" t="s">
        <v>115</v>
      </c>
      <c r="T1" s="14" t="s">
        <v>20</v>
      </c>
    </row>
    <row r="2" spans="1:21" x14ac:dyDescent="0.25">
      <c r="A2" s="7">
        <v>45782</v>
      </c>
      <c r="B2" s="10">
        <v>1</v>
      </c>
      <c r="C2" s="10">
        <v>1</v>
      </c>
      <c r="D2" s="10" t="s">
        <v>39</v>
      </c>
      <c r="E2" s="10">
        <v>8</v>
      </c>
      <c r="F2" s="10" t="s">
        <v>29</v>
      </c>
      <c r="G2" s="6" t="s">
        <v>72</v>
      </c>
      <c r="H2" s="6"/>
      <c r="I2" s="6">
        <v>11</v>
      </c>
      <c r="J2" s="6">
        <v>177</v>
      </c>
      <c r="K2" s="6">
        <v>179</v>
      </c>
      <c r="L2" s="6">
        <v>221</v>
      </c>
      <c r="M2" s="6">
        <f>L2-K2</f>
        <v>42</v>
      </c>
      <c r="N2" s="6">
        <v>241</v>
      </c>
      <c r="O2" s="6">
        <v>110</v>
      </c>
      <c r="P2" s="6">
        <v>11.3</v>
      </c>
      <c r="Q2" s="6">
        <v>0.113</v>
      </c>
      <c r="R2" s="6">
        <v>870</v>
      </c>
      <c r="S2" s="16">
        <f>R2/50/0.3937</f>
        <v>44.196088392176783</v>
      </c>
      <c r="T2" s="16">
        <f>S2*(1-Q2)/(1-0.09)</f>
        <v>43.079044399847042</v>
      </c>
    </row>
    <row r="3" spans="1:21" x14ac:dyDescent="0.25">
      <c r="A3" s="7">
        <v>45782</v>
      </c>
      <c r="B3" s="10">
        <v>2</v>
      </c>
      <c r="C3" s="10">
        <v>1</v>
      </c>
      <c r="D3" s="10" t="s">
        <v>37</v>
      </c>
      <c r="E3" s="10">
        <v>6</v>
      </c>
      <c r="F3" s="10" t="s">
        <v>31</v>
      </c>
      <c r="G3" s="6" t="s">
        <v>72</v>
      </c>
      <c r="H3" s="6"/>
      <c r="I3" s="6">
        <v>10</v>
      </c>
      <c r="J3" s="6">
        <v>175</v>
      </c>
      <c r="K3" s="6">
        <v>177</v>
      </c>
      <c r="L3" s="6">
        <v>211</v>
      </c>
      <c r="M3" s="6">
        <f>L3-K3</f>
        <v>34</v>
      </c>
      <c r="N3" s="6">
        <v>236</v>
      </c>
      <c r="O3" s="6">
        <v>105</v>
      </c>
      <c r="P3" s="6">
        <v>8.6999999999999993</v>
      </c>
      <c r="Q3" s="6">
        <v>8.6999999999999994E-2</v>
      </c>
      <c r="R3" s="6">
        <v>880</v>
      </c>
      <c r="S3" s="16">
        <f t="shared" ref="S3:S25" si="0">R3/50/0.3937</f>
        <v>44.704089408178824</v>
      </c>
      <c r="T3" s="16">
        <f t="shared" ref="T3:T25" si="1">S3*(1-Q3)/(1-0.09)</f>
        <v>44.851465527106889</v>
      </c>
    </row>
    <row r="4" spans="1:21" x14ac:dyDescent="0.25">
      <c r="A4" s="7">
        <v>45782</v>
      </c>
      <c r="B4" s="10">
        <v>3</v>
      </c>
      <c r="C4" s="10">
        <v>1</v>
      </c>
      <c r="D4" s="10" t="s">
        <v>32</v>
      </c>
      <c r="E4" s="10">
        <v>1</v>
      </c>
      <c r="F4" s="10" t="s">
        <v>23</v>
      </c>
      <c r="G4" s="6" t="s">
        <v>72</v>
      </c>
      <c r="H4" s="6"/>
      <c r="I4" s="6">
        <v>11</v>
      </c>
      <c r="J4" s="6">
        <v>174</v>
      </c>
      <c r="K4" s="6">
        <v>175</v>
      </c>
      <c r="L4" s="6">
        <v>212</v>
      </c>
      <c r="M4" s="6">
        <f t="shared" ref="M4:M25" si="2">L4-K4</f>
        <v>37</v>
      </c>
      <c r="N4" s="6">
        <v>232</v>
      </c>
      <c r="O4" s="6">
        <v>110</v>
      </c>
      <c r="P4" s="6">
        <v>8.4</v>
      </c>
      <c r="Q4" s="6">
        <v>8.4000000000000005E-2</v>
      </c>
      <c r="R4" s="6">
        <v>910</v>
      </c>
      <c r="S4" s="16">
        <f t="shared" si="0"/>
        <v>46.22809245618491</v>
      </c>
      <c r="T4" s="16">
        <f t="shared" si="1"/>
        <v>46.532893065786133</v>
      </c>
    </row>
    <row r="5" spans="1:21" x14ac:dyDescent="0.25">
      <c r="A5" s="7">
        <v>45782</v>
      </c>
      <c r="B5" s="10">
        <v>4</v>
      </c>
      <c r="C5" s="10">
        <v>1</v>
      </c>
      <c r="D5" s="10" t="s">
        <v>33</v>
      </c>
      <c r="E5" s="10">
        <v>2</v>
      </c>
      <c r="F5" s="10" t="s">
        <v>24</v>
      </c>
      <c r="G5" s="6" t="s">
        <v>72</v>
      </c>
      <c r="H5" s="6"/>
      <c r="I5" s="6">
        <v>9</v>
      </c>
      <c r="J5" s="6">
        <v>176</v>
      </c>
      <c r="K5" s="6">
        <v>178</v>
      </c>
      <c r="L5" s="6">
        <v>214</v>
      </c>
      <c r="M5" s="6">
        <f t="shared" si="2"/>
        <v>36</v>
      </c>
      <c r="N5" s="6">
        <v>237</v>
      </c>
      <c r="O5" s="6">
        <v>120</v>
      </c>
      <c r="P5" s="6">
        <v>9.9</v>
      </c>
      <c r="Q5" s="6">
        <v>9.9000000000000005E-2</v>
      </c>
      <c r="R5" s="6">
        <v>880</v>
      </c>
      <c r="S5" s="16">
        <f t="shared" si="0"/>
        <v>44.704089408178824</v>
      </c>
      <c r="T5" s="16">
        <f t="shared" si="1"/>
        <v>44.261961051394636</v>
      </c>
    </row>
    <row r="6" spans="1:21" x14ac:dyDescent="0.25">
      <c r="A6" s="7">
        <v>45782</v>
      </c>
      <c r="B6" s="10">
        <v>5</v>
      </c>
      <c r="C6" s="10">
        <v>1</v>
      </c>
      <c r="D6" s="10" t="s">
        <v>34</v>
      </c>
      <c r="E6" s="10">
        <v>3</v>
      </c>
      <c r="F6" s="10" t="s">
        <v>25</v>
      </c>
      <c r="G6" s="6" t="s">
        <v>72</v>
      </c>
      <c r="H6" s="6"/>
      <c r="I6" s="6">
        <v>13</v>
      </c>
      <c r="J6" s="6">
        <v>175</v>
      </c>
      <c r="K6" s="6">
        <v>176</v>
      </c>
      <c r="L6" s="6">
        <v>211</v>
      </c>
      <c r="M6" s="6">
        <f t="shared" si="2"/>
        <v>35</v>
      </c>
      <c r="N6" s="6">
        <v>232</v>
      </c>
      <c r="O6" s="6">
        <v>110</v>
      </c>
      <c r="P6" s="6">
        <v>8.1</v>
      </c>
      <c r="Q6" s="6">
        <v>8.1000000000000003E-2</v>
      </c>
      <c r="R6" s="6">
        <v>920</v>
      </c>
      <c r="S6" s="16">
        <f t="shared" si="0"/>
        <v>46.736093472186944</v>
      </c>
      <c r="T6" s="16">
        <f t="shared" si="1"/>
        <v>47.198318572461318</v>
      </c>
      <c r="U6" t="s">
        <v>74</v>
      </c>
    </row>
    <row r="7" spans="1:21" x14ac:dyDescent="0.25">
      <c r="A7" s="7">
        <v>45782</v>
      </c>
      <c r="B7" s="10">
        <v>6</v>
      </c>
      <c r="C7" s="10">
        <v>1</v>
      </c>
      <c r="D7" s="10" t="s">
        <v>38</v>
      </c>
      <c r="E7" s="10">
        <v>7</v>
      </c>
      <c r="F7" s="10" t="s">
        <v>28</v>
      </c>
      <c r="G7" s="6" t="s">
        <v>72</v>
      </c>
      <c r="H7" s="6"/>
      <c r="I7" s="6">
        <v>11</v>
      </c>
      <c r="J7" s="6">
        <v>174</v>
      </c>
      <c r="K7" s="6">
        <v>176</v>
      </c>
      <c r="L7" s="6">
        <v>210</v>
      </c>
      <c r="M7" s="6">
        <f t="shared" si="2"/>
        <v>34</v>
      </c>
      <c r="N7" s="6">
        <v>232</v>
      </c>
      <c r="O7" s="6">
        <v>105</v>
      </c>
      <c r="P7" s="6">
        <v>8.3000000000000007</v>
      </c>
      <c r="Q7" s="6">
        <v>8.3000000000000004E-2</v>
      </c>
      <c r="R7" s="6">
        <v>950</v>
      </c>
      <c r="S7" s="16">
        <f t="shared" si="0"/>
        <v>48.260096520193038</v>
      </c>
      <c r="T7" s="16">
        <f t="shared" si="1"/>
        <v>48.631328031886831</v>
      </c>
      <c r="U7" t="s">
        <v>85</v>
      </c>
    </row>
    <row r="8" spans="1:21" x14ac:dyDescent="0.25">
      <c r="A8" s="7">
        <v>45782</v>
      </c>
      <c r="B8" s="10">
        <v>7</v>
      </c>
      <c r="C8" s="10">
        <v>1</v>
      </c>
      <c r="D8" s="10" t="s">
        <v>36</v>
      </c>
      <c r="E8" s="10">
        <v>5</v>
      </c>
      <c r="F8" s="10" t="s">
        <v>30</v>
      </c>
      <c r="G8" s="6" t="s">
        <v>72</v>
      </c>
      <c r="H8" s="6"/>
      <c r="I8" s="6">
        <v>13</v>
      </c>
      <c r="J8" s="6">
        <v>173</v>
      </c>
      <c r="K8" s="6">
        <v>175</v>
      </c>
      <c r="L8" s="6">
        <v>210</v>
      </c>
      <c r="M8" s="6">
        <f t="shared" si="2"/>
        <v>35</v>
      </c>
      <c r="N8" s="6">
        <v>234</v>
      </c>
      <c r="O8" s="6">
        <v>100</v>
      </c>
      <c r="P8" s="6">
        <v>7.8</v>
      </c>
      <c r="Q8" s="6">
        <v>7.8E-2</v>
      </c>
      <c r="R8" s="6">
        <v>790</v>
      </c>
      <c r="S8" s="16">
        <f t="shared" si="0"/>
        <v>40.132080264160528</v>
      </c>
      <c r="T8" s="16">
        <f t="shared" si="1"/>
        <v>40.661294509402211</v>
      </c>
      <c r="U8" t="s">
        <v>82</v>
      </c>
    </row>
    <row r="9" spans="1:21" x14ac:dyDescent="0.25">
      <c r="A9" s="7">
        <v>45782</v>
      </c>
      <c r="B9" s="10">
        <v>8</v>
      </c>
      <c r="C9" s="10">
        <v>1</v>
      </c>
      <c r="D9" s="10" t="s">
        <v>35</v>
      </c>
      <c r="E9" s="10">
        <v>4</v>
      </c>
      <c r="F9" s="10" t="s">
        <v>26</v>
      </c>
      <c r="G9" s="6" t="s">
        <v>72</v>
      </c>
      <c r="H9" s="6"/>
      <c r="I9" s="6">
        <v>13</v>
      </c>
      <c r="J9" s="6">
        <v>174</v>
      </c>
      <c r="K9" s="6">
        <v>175</v>
      </c>
      <c r="L9" s="6">
        <v>209</v>
      </c>
      <c r="M9" s="6">
        <f t="shared" si="2"/>
        <v>34</v>
      </c>
      <c r="N9" s="6">
        <v>234</v>
      </c>
      <c r="O9" s="6">
        <v>100</v>
      </c>
      <c r="P9" s="6">
        <v>8.8000000000000007</v>
      </c>
      <c r="Q9" s="6">
        <v>8.7999999999999995E-2</v>
      </c>
      <c r="R9" s="6">
        <v>950</v>
      </c>
      <c r="S9" s="16">
        <f t="shared" si="0"/>
        <v>48.260096520193038</v>
      </c>
      <c r="T9" s="16">
        <f t="shared" si="1"/>
        <v>48.366162666391261</v>
      </c>
    </row>
    <row r="10" spans="1:21" x14ac:dyDescent="0.25">
      <c r="A10" s="7">
        <v>45782</v>
      </c>
      <c r="B10" s="10">
        <v>9</v>
      </c>
      <c r="C10" s="10">
        <v>2</v>
      </c>
      <c r="D10" s="10" t="s">
        <v>36</v>
      </c>
      <c r="E10" s="10">
        <v>5</v>
      </c>
      <c r="F10" s="10" t="s">
        <v>30</v>
      </c>
      <c r="G10" s="6" t="s">
        <v>72</v>
      </c>
      <c r="H10" s="6"/>
      <c r="I10" s="6">
        <v>10</v>
      </c>
      <c r="J10" s="6">
        <v>171</v>
      </c>
      <c r="K10" s="6">
        <v>175</v>
      </c>
      <c r="L10" s="6">
        <v>210</v>
      </c>
      <c r="M10" s="6">
        <f t="shared" si="2"/>
        <v>35</v>
      </c>
      <c r="N10" s="6">
        <v>232</v>
      </c>
      <c r="O10" s="6">
        <v>105</v>
      </c>
      <c r="P10" s="6">
        <v>7.6</v>
      </c>
      <c r="Q10" s="6">
        <v>7.5999999999999998E-2</v>
      </c>
      <c r="R10" s="6">
        <v>880</v>
      </c>
      <c r="S10" s="16">
        <f t="shared" si="0"/>
        <v>44.704089408178824</v>
      </c>
      <c r="T10" s="16">
        <f t="shared" si="1"/>
        <v>45.391844629843114</v>
      </c>
    </row>
    <row r="11" spans="1:21" x14ac:dyDescent="0.25">
      <c r="A11" s="7">
        <v>45782</v>
      </c>
      <c r="B11" s="10">
        <v>10</v>
      </c>
      <c r="C11" s="10">
        <v>2</v>
      </c>
      <c r="D11" s="10" t="s">
        <v>37</v>
      </c>
      <c r="E11" s="10">
        <v>6</v>
      </c>
      <c r="F11" s="10" t="s">
        <v>31</v>
      </c>
      <c r="G11" s="6" t="s">
        <v>72</v>
      </c>
      <c r="H11" s="6"/>
      <c r="I11" s="6">
        <v>10</v>
      </c>
      <c r="J11" s="6">
        <v>175</v>
      </c>
      <c r="K11" s="6">
        <v>176</v>
      </c>
      <c r="L11" s="6">
        <v>210</v>
      </c>
      <c r="M11" s="6">
        <f t="shared" si="2"/>
        <v>34</v>
      </c>
      <c r="N11" s="6">
        <v>234</v>
      </c>
      <c r="O11" s="6">
        <v>110</v>
      </c>
      <c r="P11" s="20">
        <v>7.6</v>
      </c>
      <c r="Q11" s="20">
        <v>7.5999999999999998E-2</v>
      </c>
      <c r="R11" s="6">
        <v>820</v>
      </c>
      <c r="S11" s="16">
        <f t="shared" si="0"/>
        <v>41.656083312166622</v>
      </c>
      <c r="T11" s="16">
        <f t="shared" si="1"/>
        <v>42.296946132353803</v>
      </c>
    </row>
    <row r="12" spans="1:21" x14ac:dyDescent="0.25">
      <c r="A12" s="7">
        <v>45782</v>
      </c>
      <c r="B12" s="10">
        <v>11</v>
      </c>
      <c r="C12" s="10">
        <v>2</v>
      </c>
      <c r="D12" s="10" t="s">
        <v>38</v>
      </c>
      <c r="E12" s="10">
        <v>7</v>
      </c>
      <c r="F12" s="10" t="s">
        <v>28</v>
      </c>
      <c r="G12" s="6" t="s">
        <v>72</v>
      </c>
      <c r="H12" s="6"/>
      <c r="I12" s="6">
        <v>14</v>
      </c>
      <c r="J12" s="6">
        <v>176</v>
      </c>
      <c r="K12" s="6">
        <v>178</v>
      </c>
      <c r="L12" s="6">
        <v>210</v>
      </c>
      <c r="M12" s="6">
        <f t="shared" si="2"/>
        <v>32</v>
      </c>
      <c r="N12" s="6">
        <v>234</v>
      </c>
      <c r="O12" s="6">
        <v>100</v>
      </c>
      <c r="P12" s="6">
        <v>8.1</v>
      </c>
      <c r="Q12" s="6">
        <v>8.1000000000000003E-2</v>
      </c>
      <c r="R12" s="6">
        <v>920</v>
      </c>
      <c r="S12" s="16">
        <f t="shared" si="0"/>
        <v>46.736093472186944</v>
      </c>
      <c r="T12" s="16">
        <f t="shared" si="1"/>
        <v>47.198318572461318</v>
      </c>
    </row>
    <row r="13" spans="1:21" x14ac:dyDescent="0.25">
      <c r="A13" s="7">
        <v>45782</v>
      </c>
      <c r="B13" s="10">
        <v>12</v>
      </c>
      <c r="C13" s="10">
        <v>2</v>
      </c>
      <c r="D13" s="10" t="s">
        <v>39</v>
      </c>
      <c r="E13" s="10">
        <v>8</v>
      </c>
      <c r="F13" s="10" t="s">
        <v>29</v>
      </c>
      <c r="G13" s="6" t="s">
        <v>72</v>
      </c>
      <c r="H13" s="6"/>
      <c r="I13" s="6">
        <v>14</v>
      </c>
      <c r="J13" s="6">
        <v>176</v>
      </c>
      <c r="K13" s="6">
        <v>178</v>
      </c>
      <c r="L13" s="6">
        <v>220</v>
      </c>
      <c r="M13" s="6">
        <f t="shared" si="2"/>
        <v>42</v>
      </c>
      <c r="N13" s="6">
        <v>241</v>
      </c>
      <c r="O13" s="6">
        <v>110</v>
      </c>
      <c r="P13" s="6">
        <v>9.1</v>
      </c>
      <c r="Q13" s="6">
        <v>9.0999999999999998E-2</v>
      </c>
      <c r="R13" s="6">
        <v>880</v>
      </c>
      <c r="S13" s="16">
        <f t="shared" si="0"/>
        <v>44.704089408178824</v>
      </c>
      <c r="T13" s="16">
        <f t="shared" si="1"/>
        <v>44.654964035202802</v>
      </c>
    </row>
    <row r="14" spans="1:21" x14ac:dyDescent="0.25">
      <c r="A14" s="7">
        <v>45782</v>
      </c>
      <c r="B14" s="10">
        <v>13</v>
      </c>
      <c r="C14" s="10">
        <v>2</v>
      </c>
      <c r="D14" s="10" t="s">
        <v>34</v>
      </c>
      <c r="E14" s="10">
        <v>3</v>
      </c>
      <c r="F14" s="10" t="s">
        <v>25</v>
      </c>
      <c r="G14" s="6" t="s">
        <v>72</v>
      </c>
      <c r="H14" s="6"/>
      <c r="I14" s="6">
        <v>14</v>
      </c>
      <c r="J14" s="6">
        <v>175</v>
      </c>
      <c r="K14" s="6">
        <v>177</v>
      </c>
      <c r="L14" s="6">
        <v>217</v>
      </c>
      <c r="M14" s="6">
        <f t="shared" si="2"/>
        <v>40</v>
      </c>
      <c r="N14" s="6">
        <v>239</v>
      </c>
      <c r="O14" s="6">
        <v>85</v>
      </c>
      <c r="P14" s="6">
        <v>7.8</v>
      </c>
      <c r="Q14" s="6">
        <v>7.8E-2</v>
      </c>
      <c r="R14" s="6">
        <v>1000</v>
      </c>
      <c r="S14" s="16">
        <f t="shared" si="0"/>
        <v>50.800101600203199</v>
      </c>
      <c r="T14" s="16">
        <f t="shared" si="1"/>
        <v>51.469993049876209</v>
      </c>
    </row>
    <row r="15" spans="1:21" x14ac:dyDescent="0.25">
      <c r="A15" s="7">
        <v>45782</v>
      </c>
      <c r="B15" s="10">
        <v>14</v>
      </c>
      <c r="C15" s="10">
        <v>2</v>
      </c>
      <c r="D15" s="10" t="s">
        <v>32</v>
      </c>
      <c r="E15" s="10">
        <v>1</v>
      </c>
      <c r="F15" s="10" t="s">
        <v>23</v>
      </c>
      <c r="G15" s="6" t="s">
        <v>72</v>
      </c>
      <c r="H15" s="6"/>
      <c r="I15" s="6">
        <v>11</v>
      </c>
      <c r="J15" s="6">
        <v>174</v>
      </c>
      <c r="K15" s="6">
        <v>176</v>
      </c>
      <c r="L15" s="12">
        <v>217</v>
      </c>
      <c r="M15" s="6">
        <f t="shared" si="2"/>
        <v>41</v>
      </c>
      <c r="N15" s="6">
        <v>240</v>
      </c>
      <c r="O15" s="6">
        <v>100</v>
      </c>
      <c r="P15" s="6">
        <v>8.1</v>
      </c>
      <c r="Q15" s="6">
        <v>8.1000000000000003E-2</v>
      </c>
      <c r="R15" s="6">
        <v>1050</v>
      </c>
      <c r="S15" s="16">
        <f t="shared" si="0"/>
        <v>53.34010668021336</v>
      </c>
      <c r="T15" s="16">
        <f t="shared" si="1"/>
        <v>53.867646196830854</v>
      </c>
    </row>
    <row r="16" spans="1:21" x14ac:dyDescent="0.25">
      <c r="A16" s="7">
        <v>45782</v>
      </c>
      <c r="B16" s="10">
        <v>15</v>
      </c>
      <c r="C16" s="10">
        <v>2</v>
      </c>
      <c r="D16" s="10" t="s">
        <v>33</v>
      </c>
      <c r="E16" s="10">
        <v>2</v>
      </c>
      <c r="F16" s="10" t="s">
        <v>24</v>
      </c>
      <c r="G16" s="6" t="s">
        <v>72</v>
      </c>
      <c r="H16" s="6"/>
      <c r="I16" s="6">
        <v>10</v>
      </c>
      <c r="J16" s="6">
        <v>176</v>
      </c>
      <c r="K16" s="6">
        <v>178</v>
      </c>
      <c r="L16" s="12">
        <v>219</v>
      </c>
      <c r="M16" s="6">
        <f t="shared" si="2"/>
        <v>41</v>
      </c>
      <c r="N16" s="6">
        <v>243</v>
      </c>
      <c r="O16" s="6">
        <v>105</v>
      </c>
      <c r="P16" s="6">
        <v>10.5</v>
      </c>
      <c r="Q16" s="6">
        <v>0.105</v>
      </c>
      <c r="R16" s="6">
        <v>1030</v>
      </c>
      <c r="S16" s="16">
        <f t="shared" si="0"/>
        <v>52.3241046482093</v>
      </c>
      <c r="T16" s="16">
        <f t="shared" si="1"/>
        <v>51.461619406755304</v>
      </c>
    </row>
    <row r="17" spans="1:20" x14ac:dyDescent="0.25">
      <c r="A17" s="7">
        <v>45782</v>
      </c>
      <c r="B17" s="10">
        <v>16</v>
      </c>
      <c r="C17" s="10">
        <v>2</v>
      </c>
      <c r="D17" s="10" t="s">
        <v>35</v>
      </c>
      <c r="E17" s="10">
        <v>4</v>
      </c>
      <c r="F17" s="10" t="s">
        <v>26</v>
      </c>
      <c r="G17" s="6" t="s">
        <v>72</v>
      </c>
      <c r="H17" s="6"/>
      <c r="I17" s="6">
        <v>12</v>
      </c>
      <c r="J17" s="6">
        <v>174</v>
      </c>
      <c r="K17" s="6">
        <v>177</v>
      </c>
      <c r="L17" s="6">
        <v>217</v>
      </c>
      <c r="M17" s="6">
        <f t="shared" si="2"/>
        <v>40</v>
      </c>
      <c r="N17" s="6">
        <v>239</v>
      </c>
      <c r="O17" s="6">
        <v>85</v>
      </c>
      <c r="P17" s="6">
        <v>9.5</v>
      </c>
      <c r="Q17" s="6">
        <v>9.5000000000000001E-2</v>
      </c>
      <c r="R17" s="6">
        <v>1060</v>
      </c>
      <c r="S17" s="16">
        <f t="shared" si="0"/>
        <v>53.848107696215394</v>
      </c>
      <c r="T17" s="16">
        <f t="shared" si="1"/>
        <v>53.552238972609814</v>
      </c>
    </row>
    <row r="18" spans="1:20" x14ac:dyDescent="0.25">
      <c r="A18" s="7">
        <v>45782</v>
      </c>
      <c r="B18" s="10">
        <v>17</v>
      </c>
      <c r="C18" s="10">
        <v>3</v>
      </c>
      <c r="D18" s="10" t="s">
        <v>36</v>
      </c>
      <c r="E18" s="10">
        <v>5</v>
      </c>
      <c r="F18" s="10" t="s">
        <v>30</v>
      </c>
      <c r="G18" s="6" t="s">
        <v>72</v>
      </c>
      <c r="H18" s="6"/>
      <c r="I18" s="6">
        <v>7</v>
      </c>
      <c r="J18" s="6">
        <v>176</v>
      </c>
      <c r="K18" s="6">
        <v>178</v>
      </c>
      <c r="L18" s="6">
        <v>217</v>
      </c>
      <c r="M18" s="6">
        <f t="shared" si="2"/>
        <v>39</v>
      </c>
      <c r="N18" s="6">
        <v>238</v>
      </c>
      <c r="O18" s="6">
        <v>95</v>
      </c>
      <c r="P18" s="6">
        <v>8.1999999999999993</v>
      </c>
      <c r="Q18" s="6">
        <v>8.2000000000000003E-2</v>
      </c>
      <c r="R18" s="6">
        <v>880</v>
      </c>
      <c r="S18" s="16">
        <f t="shared" si="0"/>
        <v>44.704089408178824</v>
      </c>
      <c r="T18" s="16">
        <f t="shared" si="1"/>
        <v>45.09709239198699</v>
      </c>
    </row>
    <row r="19" spans="1:20" x14ac:dyDescent="0.25">
      <c r="A19" s="7">
        <v>45782</v>
      </c>
      <c r="B19" s="10">
        <v>18</v>
      </c>
      <c r="C19" s="10">
        <v>3</v>
      </c>
      <c r="D19" s="10" t="s">
        <v>32</v>
      </c>
      <c r="E19" s="10">
        <v>1</v>
      </c>
      <c r="F19" s="10" t="s">
        <v>23</v>
      </c>
      <c r="G19" s="6" t="s">
        <v>72</v>
      </c>
      <c r="H19" s="6"/>
      <c r="I19" s="6">
        <v>7</v>
      </c>
      <c r="J19" s="6">
        <v>176</v>
      </c>
      <c r="K19" s="6">
        <v>178</v>
      </c>
      <c r="L19" s="6">
        <v>213</v>
      </c>
      <c r="M19" s="6">
        <f t="shared" si="2"/>
        <v>35</v>
      </c>
      <c r="N19" s="6">
        <v>238</v>
      </c>
      <c r="O19" s="6">
        <v>100</v>
      </c>
      <c r="P19" s="6">
        <v>8.6</v>
      </c>
      <c r="Q19" s="6">
        <v>8.5999999999999993E-2</v>
      </c>
      <c r="R19" s="6">
        <v>990</v>
      </c>
      <c r="S19" s="16">
        <f t="shared" si="0"/>
        <v>50.292100584201172</v>
      </c>
      <c r="T19" s="16">
        <f t="shared" si="1"/>
        <v>50.51316476259327</v>
      </c>
    </row>
    <row r="20" spans="1:20" x14ac:dyDescent="0.25">
      <c r="A20" s="7">
        <v>45782</v>
      </c>
      <c r="B20" s="10">
        <v>19</v>
      </c>
      <c r="C20" s="10">
        <v>3</v>
      </c>
      <c r="D20" s="10" t="s">
        <v>37</v>
      </c>
      <c r="E20" s="10">
        <v>6</v>
      </c>
      <c r="F20" s="10" t="s">
        <v>31</v>
      </c>
      <c r="G20" s="6" t="s">
        <v>72</v>
      </c>
      <c r="H20" s="6"/>
      <c r="I20" s="6">
        <v>9</v>
      </c>
      <c r="J20" s="6">
        <v>176</v>
      </c>
      <c r="K20" s="6">
        <v>178</v>
      </c>
      <c r="L20" s="6">
        <v>217</v>
      </c>
      <c r="M20" s="6">
        <f t="shared" si="2"/>
        <v>39</v>
      </c>
      <c r="N20" s="6">
        <v>239</v>
      </c>
      <c r="O20" s="6">
        <v>95</v>
      </c>
      <c r="P20" s="6">
        <v>8.5</v>
      </c>
      <c r="Q20" s="6">
        <v>8.5000000000000006E-2</v>
      </c>
      <c r="R20" s="6">
        <v>880</v>
      </c>
      <c r="S20" s="16">
        <f t="shared" si="0"/>
        <v>44.704089408178824</v>
      </c>
      <c r="T20" s="16">
        <f t="shared" si="1"/>
        <v>44.949716273058925</v>
      </c>
    </row>
    <row r="21" spans="1:20" x14ac:dyDescent="0.25">
      <c r="A21" s="7">
        <v>45782</v>
      </c>
      <c r="B21" s="10">
        <v>20</v>
      </c>
      <c r="C21" s="10">
        <v>3</v>
      </c>
      <c r="D21" s="10" t="s">
        <v>38</v>
      </c>
      <c r="E21" s="10">
        <v>7</v>
      </c>
      <c r="F21" s="10" t="s">
        <v>28</v>
      </c>
      <c r="G21" s="6" t="s">
        <v>72</v>
      </c>
      <c r="H21" s="6"/>
      <c r="I21" s="6">
        <v>14</v>
      </c>
      <c r="J21" s="6">
        <v>178</v>
      </c>
      <c r="K21" s="6">
        <v>179</v>
      </c>
      <c r="L21" s="6">
        <v>212</v>
      </c>
      <c r="M21" s="6">
        <f t="shared" si="2"/>
        <v>33</v>
      </c>
      <c r="N21" s="6">
        <v>237</v>
      </c>
      <c r="O21" s="6">
        <v>95</v>
      </c>
      <c r="P21" s="6">
        <v>8.6</v>
      </c>
      <c r="Q21" s="6">
        <v>8.5999999999999993E-2</v>
      </c>
      <c r="R21" s="6">
        <v>880</v>
      </c>
      <c r="S21" s="16">
        <f t="shared" si="0"/>
        <v>44.704089408178824</v>
      </c>
      <c r="T21" s="16">
        <f t="shared" si="1"/>
        <v>44.900590900082911</v>
      </c>
    </row>
    <row r="22" spans="1:20" x14ac:dyDescent="0.25">
      <c r="A22" s="7">
        <v>45782</v>
      </c>
      <c r="B22" s="10">
        <v>21</v>
      </c>
      <c r="C22" s="10">
        <v>3</v>
      </c>
      <c r="D22" s="10" t="s">
        <v>35</v>
      </c>
      <c r="E22" s="10">
        <v>4</v>
      </c>
      <c r="F22" s="10" t="s">
        <v>26</v>
      </c>
      <c r="G22" s="6" t="s">
        <v>72</v>
      </c>
      <c r="H22" s="6"/>
      <c r="I22" s="6">
        <v>11</v>
      </c>
      <c r="J22" s="6">
        <v>175</v>
      </c>
      <c r="K22" s="6">
        <v>178</v>
      </c>
      <c r="L22" s="6">
        <v>211</v>
      </c>
      <c r="M22" s="6">
        <f t="shared" si="2"/>
        <v>33</v>
      </c>
      <c r="N22" s="6">
        <v>235</v>
      </c>
      <c r="O22" s="6">
        <v>90</v>
      </c>
      <c r="P22" s="6">
        <v>7.8</v>
      </c>
      <c r="Q22" s="6">
        <v>7.8E-2</v>
      </c>
      <c r="R22" s="6">
        <v>920</v>
      </c>
      <c r="S22" s="16">
        <f t="shared" si="0"/>
        <v>46.736093472186944</v>
      </c>
      <c r="T22" s="16">
        <f t="shared" si="1"/>
        <v>47.352393605886114</v>
      </c>
    </row>
    <row r="23" spans="1:20" x14ac:dyDescent="0.25">
      <c r="A23" s="7">
        <v>45782</v>
      </c>
      <c r="B23" s="10">
        <v>22</v>
      </c>
      <c r="C23" s="10">
        <v>3</v>
      </c>
      <c r="D23" s="10" t="s">
        <v>39</v>
      </c>
      <c r="E23" s="10">
        <v>8</v>
      </c>
      <c r="F23" s="10" t="s">
        <v>29</v>
      </c>
      <c r="G23" s="6" t="s">
        <v>72</v>
      </c>
      <c r="H23" s="6"/>
      <c r="I23" s="6">
        <v>10</v>
      </c>
      <c r="J23" s="6">
        <v>174</v>
      </c>
      <c r="K23" s="6">
        <v>177</v>
      </c>
      <c r="L23" s="6">
        <v>217</v>
      </c>
      <c r="M23" s="6">
        <f t="shared" si="2"/>
        <v>40</v>
      </c>
      <c r="N23" s="6">
        <v>240</v>
      </c>
      <c r="O23" s="6">
        <v>105</v>
      </c>
      <c r="P23" s="6">
        <v>8</v>
      </c>
      <c r="Q23" s="6">
        <v>0.08</v>
      </c>
      <c r="R23" s="6">
        <v>880</v>
      </c>
      <c r="S23" s="16">
        <f t="shared" si="0"/>
        <v>44.704089408178824</v>
      </c>
      <c r="T23" s="16">
        <f t="shared" si="1"/>
        <v>45.195343137939034</v>
      </c>
    </row>
    <row r="24" spans="1:20" x14ac:dyDescent="0.25">
      <c r="A24" s="7">
        <v>45782</v>
      </c>
      <c r="B24" s="10">
        <v>23</v>
      </c>
      <c r="C24" s="10">
        <v>3</v>
      </c>
      <c r="D24" s="10" t="s">
        <v>34</v>
      </c>
      <c r="E24" s="10">
        <v>3</v>
      </c>
      <c r="F24" s="10" t="s">
        <v>25</v>
      </c>
      <c r="G24" s="6" t="s">
        <v>72</v>
      </c>
      <c r="H24" s="6"/>
      <c r="I24" s="6">
        <v>13</v>
      </c>
      <c r="J24" s="6">
        <v>175</v>
      </c>
      <c r="K24" s="6">
        <v>178</v>
      </c>
      <c r="L24" s="6">
        <v>213</v>
      </c>
      <c r="M24" s="6">
        <f t="shared" si="2"/>
        <v>35</v>
      </c>
      <c r="N24" s="6">
        <v>234</v>
      </c>
      <c r="O24" s="6">
        <v>85</v>
      </c>
      <c r="P24" s="6">
        <v>8.1</v>
      </c>
      <c r="Q24" s="6">
        <v>8.1000000000000003E-2</v>
      </c>
      <c r="R24" s="6">
        <v>870</v>
      </c>
      <c r="S24" s="16">
        <f t="shared" si="0"/>
        <v>44.196088392176783</v>
      </c>
      <c r="T24" s="16">
        <f t="shared" si="1"/>
        <v>44.633192563088421</v>
      </c>
    </row>
    <row r="25" spans="1:20" x14ac:dyDescent="0.25">
      <c r="A25" s="7">
        <v>45782</v>
      </c>
      <c r="B25" s="10">
        <v>24</v>
      </c>
      <c r="C25" s="10">
        <v>3</v>
      </c>
      <c r="D25" s="10" t="s">
        <v>33</v>
      </c>
      <c r="E25" s="10">
        <v>2</v>
      </c>
      <c r="F25" s="10" t="s">
        <v>24</v>
      </c>
      <c r="G25" s="6" t="s">
        <v>72</v>
      </c>
      <c r="H25" s="6"/>
      <c r="I25" s="6">
        <v>9</v>
      </c>
      <c r="J25" s="6">
        <v>174</v>
      </c>
      <c r="K25" s="6">
        <v>177</v>
      </c>
      <c r="L25" s="6">
        <v>217</v>
      </c>
      <c r="M25" s="6">
        <f t="shared" si="2"/>
        <v>40</v>
      </c>
      <c r="N25" s="6">
        <v>240</v>
      </c>
      <c r="O25" s="6">
        <v>100</v>
      </c>
      <c r="P25" s="6">
        <v>10.8</v>
      </c>
      <c r="Q25" s="6">
        <v>0.108</v>
      </c>
      <c r="R25" s="6">
        <v>900</v>
      </c>
      <c r="S25" s="16">
        <f t="shared" si="0"/>
        <v>45.720091440182884</v>
      </c>
      <c r="T25" s="16">
        <f t="shared" si="1"/>
        <v>44.815737983124322</v>
      </c>
    </row>
    <row r="26" spans="1:20" x14ac:dyDescent="0.25">
      <c r="B26"/>
      <c r="C26"/>
      <c r="D26"/>
      <c r="E26"/>
      <c r="F26"/>
    </row>
    <row r="27" spans="1:20" x14ac:dyDescent="0.25">
      <c r="B27"/>
      <c r="C27"/>
      <c r="D27"/>
      <c r="E27"/>
      <c r="F27"/>
    </row>
    <row r="28" spans="1:20" x14ac:dyDescent="0.25">
      <c r="B28"/>
      <c r="C28"/>
      <c r="D28"/>
      <c r="E28"/>
      <c r="F28"/>
    </row>
    <row r="29" spans="1:20" x14ac:dyDescent="0.25">
      <c r="B29"/>
      <c r="C29"/>
      <c r="D29"/>
      <c r="E29"/>
      <c r="F29"/>
    </row>
    <row r="30" spans="1:20" x14ac:dyDescent="0.25">
      <c r="B30"/>
      <c r="C30"/>
      <c r="D30"/>
      <c r="E30"/>
      <c r="F30"/>
    </row>
    <row r="31" spans="1:20" x14ac:dyDescent="0.25">
      <c r="B31"/>
      <c r="C31"/>
      <c r="D31"/>
      <c r="E31"/>
      <c r="F31"/>
    </row>
    <row r="32" spans="1:20" x14ac:dyDescent="0.25">
      <c r="B32"/>
      <c r="C32"/>
      <c r="D32"/>
      <c r="E32"/>
      <c r="F32"/>
    </row>
    <row r="33" customFormat="1" x14ac:dyDescent="0.25"/>
  </sheetData>
  <sortState xmlns:xlrd2="http://schemas.microsoft.com/office/spreadsheetml/2017/richdata2" ref="B2:R34">
    <sortCondition ref="B2:B34"/>
  </sortState>
  <phoneticPr fontId="1" type="noConversion"/>
  <pageMargins left="0.7" right="0.7" top="0.75" bottom="0.75" header="0.3" footer="0.3"/>
  <pageSetup paperSize="5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6A6A-76FC-419B-805B-2DF5D08B3B86}">
  <sheetPr>
    <pageSetUpPr fitToPage="1"/>
  </sheetPr>
  <dimension ref="A1:U48"/>
  <sheetViews>
    <sheetView zoomScale="80" zoomScaleNormal="80" workbookViewId="0">
      <selection activeCell="H6" sqref="H6"/>
    </sheetView>
  </sheetViews>
  <sheetFormatPr defaultRowHeight="15" x14ac:dyDescent="0.25"/>
  <cols>
    <col min="1" max="1" width="16.7109375" customWidth="1"/>
    <col min="2" max="2" width="12.7109375" bestFit="1" customWidth="1"/>
    <col min="8" max="8" width="10.85546875" bestFit="1" customWidth="1"/>
    <col min="10" max="10" width="11.42578125" bestFit="1" customWidth="1"/>
    <col min="11" max="11" width="13.7109375" customWidth="1"/>
    <col min="12" max="12" width="14" customWidth="1"/>
    <col min="13" max="13" width="15.5703125" customWidth="1"/>
    <col min="14" max="14" width="17.28515625" customWidth="1"/>
    <col min="15" max="15" width="23.140625" customWidth="1"/>
    <col min="16" max="17" width="14.7109375" customWidth="1"/>
    <col min="18" max="20" width="14.140625" customWidth="1"/>
    <col min="21" max="21" width="20.7109375" customWidth="1"/>
    <col min="22" max="22" width="10.5703125" customWidth="1"/>
  </cols>
  <sheetData>
    <row r="1" spans="1:21" ht="19.5" customHeight="1" x14ac:dyDescent="0.25">
      <c r="A1" s="8" t="s">
        <v>43</v>
      </c>
      <c r="B1" s="8" t="s">
        <v>12</v>
      </c>
      <c r="C1" s="8" t="s">
        <v>21</v>
      </c>
      <c r="D1" s="8" t="s">
        <v>11</v>
      </c>
      <c r="E1" s="8" t="s">
        <v>1</v>
      </c>
      <c r="F1" s="8" t="s">
        <v>0</v>
      </c>
      <c r="G1" s="8" t="s">
        <v>2</v>
      </c>
      <c r="H1" s="8" t="s">
        <v>14</v>
      </c>
      <c r="I1" s="8" t="s">
        <v>15</v>
      </c>
      <c r="J1" s="8" t="s">
        <v>16</v>
      </c>
      <c r="K1" s="8" t="s">
        <v>77</v>
      </c>
      <c r="L1" s="8" t="s">
        <v>78</v>
      </c>
      <c r="M1" s="8" t="s">
        <v>18</v>
      </c>
      <c r="N1" s="8" t="s">
        <v>102</v>
      </c>
      <c r="O1" s="8" t="s">
        <v>19</v>
      </c>
      <c r="P1" s="8" t="s">
        <v>113</v>
      </c>
      <c r="Q1" s="8"/>
      <c r="R1" s="8" t="s">
        <v>109</v>
      </c>
      <c r="S1" s="14" t="s">
        <v>115</v>
      </c>
      <c r="T1" s="14" t="s">
        <v>20</v>
      </c>
    </row>
    <row r="2" spans="1:21" x14ac:dyDescent="0.25">
      <c r="A2" s="6" t="s">
        <v>44</v>
      </c>
      <c r="B2" s="7">
        <v>45783</v>
      </c>
      <c r="C2" s="6">
        <v>1</v>
      </c>
      <c r="D2" s="6">
        <v>1</v>
      </c>
      <c r="E2" s="6">
        <v>6</v>
      </c>
      <c r="F2" s="6">
        <v>6</v>
      </c>
      <c r="G2" s="6" t="s">
        <v>7</v>
      </c>
      <c r="H2" s="6">
        <v>11</v>
      </c>
      <c r="I2" s="6">
        <v>173</v>
      </c>
      <c r="J2" s="6">
        <v>176</v>
      </c>
      <c r="K2" s="6">
        <v>181</v>
      </c>
      <c r="L2" s="6">
        <v>185</v>
      </c>
      <c r="M2" s="6">
        <v>213</v>
      </c>
      <c r="N2" s="6">
        <f>M2-K2</f>
        <v>32</v>
      </c>
      <c r="O2" s="6">
        <v>234</v>
      </c>
      <c r="P2" s="6">
        <v>11.5</v>
      </c>
      <c r="Q2" s="6">
        <f>P2/100</f>
        <v>0.115</v>
      </c>
      <c r="R2" s="6">
        <v>680</v>
      </c>
      <c r="S2">
        <f>R2/50/0.2688</f>
        <v>50.595238095238095</v>
      </c>
      <c r="T2" s="18">
        <f>S2*(1-Q2)/(1-0.09)</f>
        <v>49.2052590266876</v>
      </c>
      <c r="U2" t="s">
        <v>74</v>
      </c>
    </row>
    <row r="3" spans="1:21" x14ac:dyDescent="0.25">
      <c r="A3" s="6" t="s">
        <v>44</v>
      </c>
      <c r="B3" s="7">
        <v>45783</v>
      </c>
      <c r="C3" s="6">
        <v>2</v>
      </c>
      <c r="D3" s="6">
        <v>1</v>
      </c>
      <c r="E3" s="6">
        <v>7</v>
      </c>
      <c r="F3" s="6">
        <v>7</v>
      </c>
      <c r="G3" s="6" t="s">
        <v>8</v>
      </c>
      <c r="H3" s="6">
        <v>20</v>
      </c>
      <c r="I3" s="6">
        <v>171</v>
      </c>
      <c r="J3" s="6">
        <v>175</v>
      </c>
      <c r="K3" s="6">
        <v>180</v>
      </c>
      <c r="L3" s="6">
        <v>183</v>
      </c>
      <c r="M3" s="6">
        <v>211</v>
      </c>
      <c r="N3" s="6">
        <f>M3-J3</f>
        <v>36</v>
      </c>
      <c r="O3" s="6">
        <v>234</v>
      </c>
      <c r="P3" s="6">
        <v>9.1999999999999993</v>
      </c>
      <c r="Q3" s="6">
        <f t="shared" ref="Q3:Q41" si="0">P3/100</f>
        <v>9.1999999999999998E-2</v>
      </c>
      <c r="R3" s="6">
        <v>710</v>
      </c>
      <c r="S3">
        <f t="shared" ref="S3:S41" si="1">R3/50/0.2688</f>
        <v>52.827380952380956</v>
      </c>
      <c r="T3" s="18">
        <f t="shared" ref="T3:T41" si="2">S3*(1-Q3)/(1-0.09)</f>
        <v>52.711276818419684</v>
      </c>
      <c r="U3" t="s">
        <v>84</v>
      </c>
    </row>
    <row r="4" spans="1:21" x14ac:dyDescent="0.25">
      <c r="A4" s="6" t="s">
        <v>44</v>
      </c>
      <c r="B4" s="7">
        <v>45783</v>
      </c>
      <c r="C4" s="6">
        <v>3</v>
      </c>
      <c r="D4" s="6">
        <v>1</v>
      </c>
      <c r="E4" s="6">
        <v>9</v>
      </c>
      <c r="F4" s="6">
        <v>9</v>
      </c>
      <c r="G4" s="6" t="s">
        <v>27</v>
      </c>
      <c r="H4" s="6">
        <v>10</v>
      </c>
      <c r="I4" s="6">
        <v>175</v>
      </c>
      <c r="J4" s="6">
        <v>177</v>
      </c>
      <c r="K4" s="6">
        <v>181</v>
      </c>
      <c r="L4" s="6">
        <v>183</v>
      </c>
      <c r="M4" s="6">
        <v>216</v>
      </c>
      <c r="N4" s="6">
        <f t="shared" ref="N4:N41" si="3">M4-J4</f>
        <v>39</v>
      </c>
      <c r="O4" s="6">
        <v>237</v>
      </c>
      <c r="P4" s="6">
        <v>12.5</v>
      </c>
      <c r="Q4" s="6">
        <f t="shared" si="0"/>
        <v>0.125</v>
      </c>
      <c r="R4" s="6">
        <v>710</v>
      </c>
      <c r="S4">
        <f t="shared" si="1"/>
        <v>52.827380952380956</v>
      </c>
      <c r="T4" s="18">
        <f t="shared" si="2"/>
        <v>50.795558608058606</v>
      </c>
      <c r="U4" t="s">
        <v>83</v>
      </c>
    </row>
    <row r="5" spans="1:21" x14ac:dyDescent="0.25">
      <c r="A5" s="6" t="s">
        <v>44</v>
      </c>
      <c r="B5" s="7">
        <v>45783</v>
      </c>
      <c r="C5" s="6">
        <v>4</v>
      </c>
      <c r="D5" s="6">
        <v>1</v>
      </c>
      <c r="E5" s="6">
        <v>8</v>
      </c>
      <c r="F5" s="6">
        <v>8</v>
      </c>
      <c r="G5" s="6" t="s">
        <v>9</v>
      </c>
      <c r="H5" s="6">
        <v>11</v>
      </c>
      <c r="I5" s="6">
        <v>171</v>
      </c>
      <c r="J5" s="6">
        <v>174</v>
      </c>
      <c r="K5" s="6">
        <v>179</v>
      </c>
      <c r="L5" s="6">
        <v>183</v>
      </c>
      <c r="M5" s="6">
        <v>211</v>
      </c>
      <c r="N5" s="6">
        <f t="shared" si="3"/>
        <v>37</v>
      </c>
      <c r="O5" s="6">
        <v>235</v>
      </c>
      <c r="P5" s="6">
        <v>11.1</v>
      </c>
      <c r="Q5" s="6">
        <f t="shared" si="0"/>
        <v>0.111</v>
      </c>
      <c r="R5" s="6">
        <v>720</v>
      </c>
      <c r="S5">
        <f t="shared" si="1"/>
        <v>53.571428571428577</v>
      </c>
      <c r="T5" s="18">
        <f t="shared" si="2"/>
        <v>52.335164835164839</v>
      </c>
    </row>
    <row r="6" spans="1:21" x14ac:dyDescent="0.25">
      <c r="A6" s="6" t="s">
        <v>44</v>
      </c>
      <c r="B6" s="7">
        <v>45783</v>
      </c>
      <c r="C6" s="6">
        <v>5</v>
      </c>
      <c r="D6" s="6">
        <v>1</v>
      </c>
      <c r="E6" s="6">
        <v>4</v>
      </c>
      <c r="F6" s="6">
        <v>4</v>
      </c>
      <c r="G6" s="6" t="s">
        <v>5</v>
      </c>
      <c r="H6" s="6">
        <v>18</v>
      </c>
      <c r="I6" s="6">
        <v>175</v>
      </c>
      <c r="J6" s="6">
        <v>178</v>
      </c>
      <c r="K6" s="6">
        <v>182</v>
      </c>
      <c r="L6" s="6">
        <v>183</v>
      </c>
      <c r="M6" s="6">
        <v>214</v>
      </c>
      <c r="N6" s="6">
        <f t="shared" si="3"/>
        <v>36</v>
      </c>
      <c r="O6" s="6">
        <v>234</v>
      </c>
      <c r="P6" s="6">
        <v>11.4</v>
      </c>
      <c r="Q6" s="6">
        <f t="shared" si="0"/>
        <v>0.114</v>
      </c>
      <c r="R6" s="6">
        <v>710</v>
      </c>
      <c r="S6">
        <f t="shared" si="1"/>
        <v>52.827380952380956</v>
      </c>
      <c r="T6" s="18">
        <f t="shared" si="2"/>
        <v>51.434131344845632</v>
      </c>
    </row>
    <row r="7" spans="1:21" x14ac:dyDescent="0.25">
      <c r="A7" s="6" t="s">
        <v>44</v>
      </c>
      <c r="B7" s="7">
        <v>45783</v>
      </c>
      <c r="C7" s="6">
        <v>6</v>
      </c>
      <c r="D7" s="6">
        <v>1</v>
      </c>
      <c r="E7" s="6">
        <v>3</v>
      </c>
      <c r="F7" s="6">
        <v>3</v>
      </c>
      <c r="G7" s="6" t="s">
        <v>4</v>
      </c>
      <c r="H7" s="6">
        <v>12</v>
      </c>
      <c r="I7" s="6">
        <v>170</v>
      </c>
      <c r="J7" s="6">
        <v>175</v>
      </c>
      <c r="K7" s="6">
        <v>179</v>
      </c>
      <c r="L7" s="6">
        <v>185</v>
      </c>
      <c r="M7" s="6">
        <v>211</v>
      </c>
      <c r="N7" s="6">
        <f t="shared" si="3"/>
        <v>36</v>
      </c>
      <c r="O7" s="6">
        <v>234</v>
      </c>
      <c r="P7" s="6">
        <v>10.1</v>
      </c>
      <c r="Q7" s="6">
        <f t="shared" si="0"/>
        <v>0.10099999999999999</v>
      </c>
      <c r="R7" s="6">
        <v>720</v>
      </c>
      <c r="S7">
        <f t="shared" si="1"/>
        <v>53.571428571428577</v>
      </c>
      <c r="T7" s="18">
        <f t="shared" si="2"/>
        <v>52.923861852433284</v>
      </c>
    </row>
    <row r="8" spans="1:21" x14ac:dyDescent="0.25">
      <c r="A8" s="6" t="s">
        <v>44</v>
      </c>
      <c r="B8" s="7">
        <v>45783</v>
      </c>
      <c r="C8" s="6">
        <v>7</v>
      </c>
      <c r="D8" s="6">
        <v>1</v>
      </c>
      <c r="E8" s="6">
        <v>2</v>
      </c>
      <c r="F8" s="6">
        <v>2</v>
      </c>
      <c r="G8" s="6" t="s">
        <v>22</v>
      </c>
      <c r="H8" s="6">
        <v>14</v>
      </c>
      <c r="I8" s="6">
        <v>171</v>
      </c>
      <c r="J8" s="6">
        <v>174</v>
      </c>
      <c r="K8" s="6">
        <v>178</v>
      </c>
      <c r="L8" s="6">
        <v>183</v>
      </c>
      <c r="M8" s="6">
        <v>211</v>
      </c>
      <c r="N8" s="6">
        <f t="shared" si="3"/>
        <v>37</v>
      </c>
      <c r="O8" s="6">
        <v>236</v>
      </c>
      <c r="P8" s="6">
        <v>9.9</v>
      </c>
      <c r="Q8" s="6">
        <f t="shared" si="0"/>
        <v>9.9000000000000005E-2</v>
      </c>
      <c r="R8" s="6">
        <v>680</v>
      </c>
      <c r="S8">
        <f t="shared" si="1"/>
        <v>50.595238095238095</v>
      </c>
      <c r="T8" s="18">
        <f t="shared" si="2"/>
        <v>50.094845630559917</v>
      </c>
    </row>
    <row r="9" spans="1:21" x14ac:dyDescent="0.25">
      <c r="A9" s="6" t="s">
        <v>44</v>
      </c>
      <c r="B9" s="7">
        <v>45783</v>
      </c>
      <c r="C9" s="6">
        <v>8</v>
      </c>
      <c r="D9" s="6">
        <v>1</v>
      </c>
      <c r="E9" s="6">
        <v>10</v>
      </c>
      <c r="F9" s="6">
        <v>10</v>
      </c>
      <c r="G9" s="6" t="s">
        <v>10</v>
      </c>
      <c r="H9" s="6">
        <v>11</v>
      </c>
      <c r="I9" s="6">
        <v>172</v>
      </c>
      <c r="J9" s="6">
        <v>175</v>
      </c>
      <c r="K9" s="6">
        <v>179</v>
      </c>
      <c r="L9" s="6">
        <v>182</v>
      </c>
      <c r="M9" s="6">
        <v>214</v>
      </c>
      <c r="N9" s="6">
        <f t="shared" si="3"/>
        <v>39</v>
      </c>
      <c r="O9" s="6">
        <v>234</v>
      </c>
      <c r="P9" s="6">
        <v>10.5</v>
      </c>
      <c r="Q9" s="6">
        <f t="shared" si="0"/>
        <v>0.105</v>
      </c>
      <c r="R9" s="6">
        <v>730</v>
      </c>
      <c r="S9">
        <f t="shared" si="1"/>
        <v>54.31547619047619</v>
      </c>
      <c r="T9" s="18">
        <f t="shared" si="2"/>
        <v>53.420166143380428</v>
      </c>
    </row>
    <row r="10" spans="1:21" x14ac:dyDescent="0.25">
      <c r="A10" s="6" t="s">
        <v>44</v>
      </c>
      <c r="B10" s="7">
        <v>45783</v>
      </c>
      <c r="C10" s="6">
        <v>9</v>
      </c>
      <c r="D10" s="6">
        <v>1</v>
      </c>
      <c r="E10" s="6">
        <v>5</v>
      </c>
      <c r="F10" s="6">
        <v>5</v>
      </c>
      <c r="G10" s="6" t="s">
        <v>6</v>
      </c>
      <c r="H10" s="6">
        <v>10</v>
      </c>
      <c r="I10" s="6">
        <v>175</v>
      </c>
      <c r="J10" s="6">
        <v>178</v>
      </c>
      <c r="K10" s="6">
        <v>181</v>
      </c>
      <c r="L10" s="6">
        <v>185</v>
      </c>
      <c r="M10" s="6">
        <v>215</v>
      </c>
      <c r="N10" s="6">
        <f t="shared" si="3"/>
        <v>37</v>
      </c>
      <c r="O10" s="6">
        <v>237</v>
      </c>
      <c r="P10" s="6">
        <v>10.6</v>
      </c>
      <c r="Q10" s="6">
        <f t="shared" si="0"/>
        <v>0.106</v>
      </c>
      <c r="R10" s="6">
        <v>720</v>
      </c>
      <c r="S10">
        <f t="shared" si="1"/>
        <v>53.571428571428577</v>
      </c>
      <c r="T10" s="18">
        <f t="shared" si="2"/>
        <v>52.629513343799061</v>
      </c>
    </row>
    <row r="11" spans="1:21" x14ac:dyDescent="0.25">
      <c r="A11" s="6" t="s">
        <v>44</v>
      </c>
      <c r="B11" s="7">
        <v>45783</v>
      </c>
      <c r="C11" s="6">
        <v>10</v>
      </c>
      <c r="D11" s="6">
        <v>1</v>
      </c>
      <c r="E11" s="6">
        <v>1</v>
      </c>
      <c r="F11" s="6">
        <v>1</v>
      </c>
      <c r="G11" s="6" t="s">
        <v>3</v>
      </c>
      <c r="H11" s="6">
        <v>13</v>
      </c>
      <c r="I11" s="6">
        <v>172</v>
      </c>
      <c r="J11" s="6">
        <v>175</v>
      </c>
      <c r="K11" s="6">
        <v>180</v>
      </c>
      <c r="L11" s="6">
        <v>184</v>
      </c>
      <c r="M11" s="6">
        <v>213</v>
      </c>
      <c r="N11" s="6">
        <f t="shared" si="3"/>
        <v>38</v>
      </c>
      <c r="O11" s="6">
        <v>235</v>
      </c>
      <c r="P11" s="6">
        <v>10.1</v>
      </c>
      <c r="Q11" s="6">
        <f t="shared" si="0"/>
        <v>0.10099999999999999</v>
      </c>
      <c r="R11" s="6">
        <v>730</v>
      </c>
      <c r="S11">
        <f t="shared" si="1"/>
        <v>54.31547619047619</v>
      </c>
      <c r="T11" s="18">
        <f t="shared" si="2"/>
        <v>53.65891548927263</v>
      </c>
    </row>
    <row r="12" spans="1:21" x14ac:dyDescent="0.25">
      <c r="A12" s="6" t="s">
        <v>44</v>
      </c>
      <c r="B12" s="7">
        <v>45783</v>
      </c>
      <c r="C12" s="6">
        <v>11</v>
      </c>
      <c r="D12" s="6">
        <v>2</v>
      </c>
      <c r="E12" s="6">
        <v>6</v>
      </c>
      <c r="F12" s="6">
        <v>6</v>
      </c>
      <c r="G12" s="6" t="s">
        <v>7</v>
      </c>
      <c r="H12" s="6">
        <v>14</v>
      </c>
      <c r="I12" s="6">
        <v>172</v>
      </c>
      <c r="J12" s="6">
        <v>176</v>
      </c>
      <c r="K12" s="6">
        <v>179</v>
      </c>
      <c r="L12" s="6">
        <v>183</v>
      </c>
      <c r="M12" s="6">
        <v>213</v>
      </c>
      <c r="N12" s="6">
        <f t="shared" si="3"/>
        <v>37</v>
      </c>
      <c r="O12" s="6">
        <v>237</v>
      </c>
      <c r="P12" s="6">
        <v>8.6</v>
      </c>
      <c r="Q12" s="6">
        <f t="shared" si="0"/>
        <v>8.5999999999999993E-2</v>
      </c>
      <c r="R12" s="6">
        <v>710</v>
      </c>
      <c r="S12">
        <f t="shared" si="1"/>
        <v>52.827380952380956</v>
      </c>
      <c r="T12" s="18">
        <f t="shared" si="2"/>
        <v>53.059589220303508</v>
      </c>
    </row>
    <row r="13" spans="1:21" x14ac:dyDescent="0.25">
      <c r="A13" s="6" t="s">
        <v>44</v>
      </c>
      <c r="B13" s="7">
        <v>45783</v>
      </c>
      <c r="C13" s="6">
        <v>12</v>
      </c>
      <c r="D13" s="6">
        <v>2</v>
      </c>
      <c r="E13" s="6">
        <v>10</v>
      </c>
      <c r="F13" s="6">
        <v>10</v>
      </c>
      <c r="G13" s="6" t="s">
        <v>10</v>
      </c>
      <c r="H13" s="6">
        <v>9</v>
      </c>
      <c r="I13" s="6">
        <v>173</v>
      </c>
      <c r="J13" s="6">
        <v>175</v>
      </c>
      <c r="K13" s="6">
        <v>180</v>
      </c>
      <c r="L13" s="6">
        <v>183</v>
      </c>
      <c r="M13" s="6">
        <v>213</v>
      </c>
      <c r="N13" s="6">
        <f t="shared" si="3"/>
        <v>38</v>
      </c>
      <c r="O13" s="6">
        <v>234</v>
      </c>
      <c r="P13" s="6">
        <v>10.1</v>
      </c>
      <c r="Q13" s="6">
        <f t="shared" si="0"/>
        <v>0.10099999999999999</v>
      </c>
      <c r="R13" s="6">
        <v>750</v>
      </c>
      <c r="S13">
        <f t="shared" si="1"/>
        <v>55.803571428571431</v>
      </c>
      <c r="T13" s="18">
        <f t="shared" si="2"/>
        <v>55.129022762951337</v>
      </c>
    </row>
    <row r="14" spans="1:21" x14ac:dyDescent="0.25">
      <c r="A14" s="6" t="s">
        <v>44</v>
      </c>
      <c r="B14" s="7">
        <v>45783</v>
      </c>
      <c r="C14" s="6">
        <v>13</v>
      </c>
      <c r="D14" s="6">
        <v>2</v>
      </c>
      <c r="E14" s="6">
        <v>3</v>
      </c>
      <c r="F14" s="6">
        <v>3</v>
      </c>
      <c r="G14" s="6" t="s">
        <v>4</v>
      </c>
      <c r="H14" s="6">
        <v>10</v>
      </c>
      <c r="I14" s="6">
        <v>170</v>
      </c>
      <c r="J14" s="6">
        <v>174</v>
      </c>
      <c r="K14" s="6">
        <v>179</v>
      </c>
      <c r="L14" s="6">
        <v>183</v>
      </c>
      <c r="M14" s="6">
        <v>211</v>
      </c>
      <c r="N14" s="6">
        <f t="shared" si="3"/>
        <v>37</v>
      </c>
      <c r="O14" s="6">
        <v>234</v>
      </c>
      <c r="P14" s="6">
        <v>10.1</v>
      </c>
      <c r="Q14" s="6">
        <f t="shared" si="0"/>
        <v>0.10099999999999999</v>
      </c>
      <c r="R14" s="6">
        <v>740</v>
      </c>
      <c r="S14">
        <f t="shared" si="1"/>
        <v>55.059523809523817</v>
      </c>
      <c r="T14" s="18">
        <f t="shared" si="2"/>
        <v>54.39396912611199</v>
      </c>
    </row>
    <row r="15" spans="1:21" x14ac:dyDescent="0.25">
      <c r="A15" s="6" t="s">
        <v>44</v>
      </c>
      <c r="B15" s="7">
        <v>45783</v>
      </c>
      <c r="C15" s="6">
        <v>14</v>
      </c>
      <c r="D15" s="6">
        <v>2</v>
      </c>
      <c r="E15" s="6">
        <v>8</v>
      </c>
      <c r="F15" s="6">
        <v>8</v>
      </c>
      <c r="G15" s="6" t="s">
        <v>9</v>
      </c>
      <c r="H15" s="6">
        <v>9</v>
      </c>
      <c r="I15" s="6">
        <v>173</v>
      </c>
      <c r="J15" s="6">
        <v>175</v>
      </c>
      <c r="K15" s="6">
        <v>178</v>
      </c>
      <c r="L15" s="6">
        <v>183</v>
      </c>
      <c r="M15" s="6">
        <v>211</v>
      </c>
      <c r="N15" s="6">
        <f t="shared" si="3"/>
        <v>36</v>
      </c>
      <c r="O15" s="6">
        <v>238</v>
      </c>
      <c r="P15" s="6">
        <v>10.5</v>
      </c>
      <c r="Q15" s="6">
        <f t="shared" si="0"/>
        <v>0.105</v>
      </c>
      <c r="R15" s="6">
        <v>750</v>
      </c>
      <c r="S15">
        <f t="shared" si="1"/>
        <v>55.803571428571431</v>
      </c>
      <c r="T15" s="18">
        <f t="shared" si="2"/>
        <v>54.883732339089484</v>
      </c>
    </row>
    <row r="16" spans="1:21" x14ac:dyDescent="0.25">
      <c r="A16" s="6" t="s">
        <v>44</v>
      </c>
      <c r="B16" s="7">
        <v>45783</v>
      </c>
      <c r="C16" s="6">
        <v>15</v>
      </c>
      <c r="D16" s="6">
        <v>2</v>
      </c>
      <c r="E16" s="6">
        <v>7</v>
      </c>
      <c r="F16" s="6">
        <v>7</v>
      </c>
      <c r="G16" s="6" t="s">
        <v>8</v>
      </c>
      <c r="H16" s="6">
        <v>13</v>
      </c>
      <c r="I16" s="6">
        <v>172</v>
      </c>
      <c r="J16" s="6">
        <v>176</v>
      </c>
      <c r="K16" s="6">
        <v>179</v>
      </c>
      <c r="L16" s="6">
        <v>183</v>
      </c>
      <c r="M16" s="6">
        <v>211</v>
      </c>
      <c r="N16" s="6">
        <f t="shared" si="3"/>
        <v>35</v>
      </c>
      <c r="O16" s="6">
        <v>234</v>
      </c>
      <c r="P16" s="6">
        <v>8.3000000000000007</v>
      </c>
      <c r="Q16" s="6">
        <f t="shared" si="0"/>
        <v>8.3000000000000004E-2</v>
      </c>
      <c r="R16" s="6">
        <v>730</v>
      </c>
      <c r="S16">
        <f t="shared" si="1"/>
        <v>54.31547619047619</v>
      </c>
      <c r="T16" s="18">
        <f t="shared" si="2"/>
        <v>54.733287545787547</v>
      </c>
    </row>
    <row r="17" spans="1:20" x14ac:dyDescent="0.25">
      <c r="A17" s="6" t="s">
        <v>44</v>
      </c>
      <c r="B17" s="7">
        <v>45783</v>
      </c>
      <c r="C17" s="6">
        <v>16</v>
      </c>
      <c r="D17" s="6">
        <v>2</v>
      </c>
      <c r="E17" s="6">
        <v>5</v>
      </c>
      <c r="F17" s="6">
        <v>5</v>
      </c>
      <c r="G17" s="6" t="s">
        <v>6</v>
      </c>
      <c r="H17" s="6">
        <v>13</v>
      </c>
      <c r="I17" s="6">
        <v>175</v>
      </c>
      <c r="J17" s="6">
        <v>178</v>
      </c>
      <c r="K17" s="6">
        <v>181</v>
      </c>
      <c r="L17" s="6">
        <v>184</v>
      </c>
      <c r="M17" s="6">
        <v>216</v>
      </c>
      <c r="N17" s="6">
        <f t="shared" si="3"/>
        <v>38</v>
      </c>
      <c r="O17" s="6">
        <v>237</v>
      </c>
      <c r="P17" s="6">
        <v>10.6</v>
      </c>
      <c r="Q17" s="6">
        <f t="shared" si="0"/>
        <v>0.106</v>
      </c>
      <c r="R17" s="6">
        <v>730</v>
      </c>
      <c r="S17">
        <f t="shared" si="1"/>
        <v>54.31547619047619</v>
      </c>
      <c r="T17" s="18">
        <f t="shared" si="2"/>
        <v>53.360478806907381</v>
      </c>
    </row>
    <row r="18" spans="1:20" x14ac:dyDescent="0.25">
      <c r="A18" s="6" t="s">
        <v>44</v>
      </c>
      <c r="B18" s="7">
        <v>45783</v>
      </c>
      <c r="C18" s="6">
        <v>17</v>
      </c>
      <c r="D18" s="6">
        <v>2</v>
      </c>
      <c r="E18" s="6">
        <v>4</v>
      </c>
      <c r="F18" s="6">
        <v>4</v>
      </c>
      <c r="G18" s="6" t="s">
        <v>5</v>
      </c>
      <c r="H18" s="6">
        <v>15</v>
      </c>
      <c r="I18" s="6">
        <v>176</v>
      </c>
      <c r="J18" s="6">
        <v>178</v>
      </c>
      <c r="K18" s="6">
        <v>182</v>
      </c>
      <c r="L18" s="6">
        <v>184</v>
      </c>
      <c r="M18" s="6">
        <v>215</v>
      </c>
      <c r="N18" s="6">
        <f t="shared" si="3"/>
        <v>37</v>
      </c>
      <c r="O18" s="6">
        <v>235</v>
      </c>
      <c r="P18" s="6">
        <v>11.2</v>
      </c>
      <c r="Q18" s="6">
        <f t="shared" si="0"/>
        <v>0.11199999999999999</v>
      </c>
      <c r="R18" s="6">
        <v>740</v>
      </c>
      <c r="S18">
        <f t="shared" si="1"/>
        <v>55.059523809523817</v>
      </c>
      <c r="T18" s="18">
        <f t="shared" si="2"/>
        <v>53.728414442700164</v>
      </c>
    </row>
    <row r="19" spans="1:20" x14ac:dyDescent="0.25">
      <c r="A19" s="6" t="s">
        <v>44</v>
      </c>
      <c r="B19" s="7">
        <v>45783</v>
      </c>
      <c r="C19" s="6">
        <v>18</v>
      </c>
      <c r="D19" s="6">
        <v>2</v>
      </c>
      <c r="E19" s="6">
        <v>9</v>
      </c>
      <c r="F19" s="6">
        <v>9</v>
      </c>
      <c r="G19" s="6" t="s">
        <v>27</v>
      </c>
      <c r="H19" s="6">
        <v>14</v>
      </c>
      <c r="I19" s="6">
        <v>174</v>
      </c>
      <c r="J19" s="6">
        <v>176</v>
      </c>
      <c r="K19" s="6">
        <v>181</v>
      </c>
      <c r="L19" s="6">
        <v>185</v>
      </c>
      <c r="M19" s="6">
        <v>216</v>
      </c>
      <c r="N19" s="6">
        <f t="shared" si="3"/>
        <v>40</v>
      </c>
      <c r="O19" s="6">
        <v>238</v>
      </c>
      <c r="P19" s="6">
        <v>11.4</v>
      </c>
      <c r="Q19" s="6">
        <f t="shared" si="0"/>
        <v>0.114</v>
      </c>
      <c r="R19" s="6">
        <v>730</v>
      </c>
      <c r="S19">
        <f t="shared" si="1"/>
        <v>54.31547619047619</v>
      </c>
      <c r="T19" s="18">
        <f t="shared" si="2"/>
        <v>52.882980115122969</v>
      </c>
    </row>
    <row r="20" spans="1:20" x14ac:dyDescent="0.25">
      <c r="A20" s="6" t="s">
        <v>44</v>
      </c>
      <c r="B20" s="7">
        <v>45783</v>
      </c>
      <c r="C20" s="6">
        <v>19</v>
      </c>
      <c r="D20" s="6">
        <v>2</v>
      </c>
      <c r="E20" s="6">
        <v>2</v>
      </c>
      <c r="F20" s="6">
        <v>2</v>
      </c>
      <c r="G20" s="6" t="s">
        <v>22</v>
      </c>
      <c r="H20" s="6">
        <v>13</v>
      </c>
      <c r="I20" s="6">
        <v>172</v>
      </c>
      <c r="J20" s="6">
        <v>174</v>
      </c>
      <c r="K20" s="6">
        <v>179</v>
      </c>
      <c r="L20" s="6">
        <v>184</v>
      </c>
      <c r="M20" s="6">
        <v>210</v>
      </c>
      <c r="N20" s="6">
        <f t="shared" si="3"/>
        <v>36</v>
      </c>
      <c r="O20" s="6">
        <v>234</v>
      </c>
      <c r="P20" s="6">
        <v>10</v>
      </c>
      <c r="Q20" s="6">
        <f t="shared" si="0"/>
        <v>0.1</v>
      </c>
      <c r="R20" s="6">
        <v>730</v>
      </c>
      <c r="S20">
        <f t="shared" si="1"/>
        <v>54.31547619047619</v>
      </c>
      <c r="T20" s="18">
        <f t="shared" si="2"/>
        <v>53.718602825745677</v>
      </c>
    </row>
    <row r="21" spans="1:20" x14ac:dyDescent="0.25">
      <c r="A21" s="6" t="s">
        <v>44</v>
      </c>
      <c r="B21" s="7">
        <v>45783</v>
      </c>
      <c r="C21" s="6">
        <v>20</v>
      </c>
      <c r="D21" s="6">
        <v>2</v>
      </c>
      <c r="E21" s="6">
        <v>1</v>
      </c>
      <c r="F21" s="6">
        <v>1</v>
      </c>
      <c r="G21" s="6" t="s">
        <v>3</v>
      </c>
      <c r="H21" s="6">
        <v>11</v>
      </c>
      <c r="I21" s="6">
        <v>171</v>
      </c>
      <c r="J21" s="6">
        <v>175</v>
      </c>
      <c r="K21" s="6">
        <v>180</v>
      </c>
      <c r="L21" s="6">
        <v>185</v>
      </c>
      <c r="M21" s="6">
        <v>212</v>
      </c>
      <c r="N21" s="6">
        <f t="shared" si="3"/>
        <v>37</v>
      </c>
      <c r="O21" s="6">
        <v>232</v>
      </c>
      <c r="P21" s="6">
        <v>9.9</v>
      </c>
      <c r="Q21" s="6">
        <f t="shared" si="0"/>
        <v>9.9000000000000005E-2</v>
      </c>
      <c r="R21" s="6">
        <v>720</v>
      </c>
      <c r="S21">
        <f t="shared" si="1"/>
        <v>53.571428571428577</v>
      </c>
      <c r="T21" s="18">
        <f t="shared" si="2"/>
        <v>53.041601255886974</v>
      </c>
    </row>
    <row r="22" spans="1:20" x14ac:dyDescent="0.25">
      <c r="A22" s="6" t="s">
        <v>44</v>
      </c>
      <c r="B22" s="7">
        <v>45783</v>
      </c>
      <c r="C22" s="6">
        <v>21</v>
      </c>
      <c r="D22" s="6">
        <v>3</v>
      </c>
      <c r="E22" s="6">
        <v>4</v>
      </c>
      <c r="F22" s="6">
        <v>4</v>
      </c>
      <c r="G22" s="6" t="s">
        <v>5</v>
      </c>
      <c r="H22" s="6">
        <v>15</v>
      </c>
      <c r="I22" s="6">
        <v>175</v>
      </c>
      <c r="J22" s="6">
        <v>179</v>
      </c>
      <c r="K22" s="6">
        <v>182</v>
      </c>
      <c r="L22" s="6">
        <v>185</v>
      </c>
      <c r="M22" s="6">
        <v>215</v>
      </c>
      <c r="N22" s="6">
        <f t="shared" si="3"/>
        <v>36</v>
      </c>
      <c r="O22" s="6">
        <v>234</v>
      </c>
      <c r="P22" s="6">
        <v>10.6</v>
      </c>
      <c r="Q22" s="6">
        <f t="shared" si="0"/>
        <v>0.106</v>
      </c>
      <c r="R22" s="6">
        <v>710</v>
      </c>
      <c r="S22">
        <f t="shared" si="1"/>
        <v>52.827380952380956</v>
      </c>
      <c r="T22" s="18">
        <f t="shared" si="2"/>
        <v>51.898547880690742</v>
      </c>
    </row>
    <row r="23" spans="1:20" x14ac:dyDescent="0.25">
      <c r="A23" s="6" t="s">
        <v>44</v>
      </c>
      <c r="B23" s="7">
        <v>45783</v>
      </c>
      <c r="C23" s="6">
        <v>22</v>
      </c>
      <c r="D23" s="6">
        <v>3</v>
      </c>
      <c r="E23" s="6">
        <v>9</v>
      </c>
      <c r="F23" s="6">
        <v>9</v>
      </c>
      <c r="G23" s="6" t="s">
        <v>27</v>
      </c>
      <c r="H23" s="6">
        <v>13</v>
      </c>
      <c r="I23" s="6">
        <v>175</v>
      </c>
      <c r="J23" s="6">
        <v>177</v>
      </c>
      <c r="K23" s="6">
        <v>180</v>
      </c>
      <c r="L23" s="6">
        <v>183</v>
      </c>
      <c r="M23" s="6">
        <v>216</v>
      </c>
      <c r="N23" s="6">
        <f t="shared" si="3"/>
        <v>39</v>
      </c>
      <c r="O23" s="6">
        <v>234</v>
      </c>
      <c r="P23" s="6">
        <v>11</v>
      </c>
      <c r="Q23" s="6">
        <f t="shared" si="0"/>
        <v>0.11</v>
      </c>
      <c r="R23" s="6">
        <v>730</v>
      </c>
      <c r="S23">
        <f t="shared" si="1"/>
        <v>54.31547619047619</v>
      </c>
      <c r="T23" s="18">
        <f t="shared" si="2"/>
        <v>53.121729461015171</v>
      </c>
    </row>
    <row r="24" spans="1:20" x14ac:dyDescent="0.25">
      <c r="A24" s="6" t="s">
        <v>44</v>
      </c>
      <c r="B24" s="7">
        <v>45783</v>
      </c>
      <c r="C24" s="6">
        <v>23</v>
      </c>
      <c r="D24" s="6">
        <v>3</v>
      </c>
      <c r="E24" s="6">
        <v>5</v>
      </c>
      <c r="F24" s="6">
        <v>5</v>
      </c>
      <c r="G24" s="6" t="s">
        <v>6</v>
      </c>
      <c r="H24" s="6">
        <v>11</v>
      </c>
      <c r="I24" s="6">
        <v>175</v>
      </c>
      <c r="J24" s="6">
        <v>177</v>
      </c>
      <c r="K24" s="6">
        <v>180</v>
      </c>
      <c r="L24" s="6">
        <v>184</v>
      </c>
      <c r="M24" s="6">
        <v>214</v>
      </c>
      <c r="N24" s="6">
        <f t="shared" si="3"/>
        <v>37</v>
      </c>
      <c r="O24" s="6">
        <v>237</v>
      </c>
      <c r="P24" s="6">
        <v>9.3000000000000007</v>
      </c>
      <c r="Q24" s="6">
        <f t="shared" si="0"/>
        <v>9.3000000000000013E-2</v>
      </c>
      <c r="R24" s="6">
        <v>720</v>
      </c>
      <c r="S24">
        <f t="shared" si="1"/>
        <v>53.571428571428577</v>
      </c>
      <c r="T24" s="18">
        <f t="shared" si="2"/>
        <v>53.394819466248045</v>
      </c>
    </row>
    <row r="25" spans="1:20" x14ac:dyDescent="0.25">
      <c r="A25" s="6" t="s">
        <v>44</v>
      </c>
      <c r="B25" s="7">
        <v>45783</v>
      </c>
      <c r="C25" s="6">
        <v>24</v>
      </c>
      <c r="D25" s="6">
        <v>3</v>
      </c>
      <c r="E25" s="6">
        <v>6</v>
      </c>
      <c r="F25" s="6">
        <v>6</v>
      </c>
      <c r="G25" s="6" t="s">
        <v>7</v>
      </c>
      <c r="H25" s="6">
        <v>14</v>
      </c>
      <c r="I25" s="6">
        <v>172</v>
      </c>
      <c r="J25" s="6">
        <v>176</v>
      </c>
      <c r="K25" s="6">
        <v>180</v>
      </c>
      <c r="L25" s="6">
        <v>185</v>
      </c>
      <c r="M25" s="6">
        <v>211</v>
      </c>
      <c r="N25" s="6">
        <f t="shared" si="3"/>
        <v>35</v>
      </c>
      <c r="O25" s="6">
        <v>232</v>
      </c>
      <c r="P25" s="6">
        <v>8</v>
      </c>
      <c r="Q25" s="6">
        <f t="shared" si="0"/>
        <v>0.08</v>
      </c>
      <c r="R25" s="6">
        <v>730</v>
      </c>
      <c r="S25">
        <f t="shared" si="1"/>
        <v>54.31547619047619</v>
      </c>
      <c r="T25" s="18">
        <f t="shared" si="2"/>
        <v>54.912349555206696</v>
      </c>
    </row>
    <row r="26" spans="1:20" x14ac:dyDescent="0.25">
      <c r="A26" s="6" t="s">
        <v>44</v>
      </c>
      <c r="B26" s="7">
        <v>45783</v>
      </c>
      <c r="C26" s="6">
        <v>25</v>
      </c>
      <c r="D26" s="6">
        <v>3</v>
      </c>
      <c r="E26" s="6">
        <v>3</v>
      </c>
      <c r="F26" s="6">
        <v>3</v>
      </c>
      <c r="G26" s="6" t="s">
        <v>4</v>
      </c>
      <c r="H26" s="6">
        <v>11</v>
      </c>
      <c r="I26" s="6">
        <v>170</v>
      </c>
      <c r="J26" s="6">
        <v>174</v>
      </c>
      <c r="K26" s="6">
        <v>178</v>
      </c>
      <c r="L26" s="6">
        <v>183</v>
      </c>
      <c r="M26" s="6">
        <v>210</v>
      </c>
      <c r="N26" s="6">
        <f t="shared" si="3"/>
        <v>36</v>
      </c>
      <c r="O26" s="6">
        <v>232</v>
      </c>
      <c r="P26" s="6">
        <v>9.1999999999999993</v>
      </c>
      <c r="Q26" s="6">
        <f t="shared" si="0"/>
        <v>9.1999999999999998E-2</v>
      </c>
      <c r="R26" s="6">
        <v>750</v>
      </c>
      <c r="S26">
        <f t="shared" si="1"/>
        <v>55.803571428571431</v>
      </c>
      <c r="T26" s="18">
        <f t="shared" si="2"/>
        <v>55.680926216640508</v>
      </c>
    </row>
    <row r="27" spans="1:20" x14ac:dyDescent="0.25">
      <c r="A27" s="6" t="s">
        <v>44</v>
      </c>
      <c r="B27" s="7">
        <v>45783</v>
      </c>
      <c r="C27" s="6">
        <v>26</v>
      </c>
      <c r="D27" s="6">
        <v>3</v>
      </c>
      <c r="E27" s="6">
        <v>8</v>
      </c>
      <c r="F27" s="6">
        <v>8</v>
      </c>
      <c r="G27" s="6" t="s">
        <v>9</v>
      </c>
      <c r="H27" s="6">
        <v>10</v>
      </c>
      <c r="I27" s="6">
        <v>171</v>
      </c>
      <c r="J27" s="6">
        <v>175</v>
      </c>
      <c r="K27" s="6">
        <v>178</v>
      </c>
      <c r="L27" s="6">
        <v>183</v>
      </c>
      <c r="M27" s="6">
        <v>211</v>
      </c>
      <c r="N27" s="6">
        <f t="shared" si="3"/>
        <v>36</v>
      </c>
      <c r="O27" s="6">
        <v>234</v>
      </c>
      <c r="P27" s="6">
        <v>9.6</v>
      </c>
      <c r="Q27" s="6">
        <f t="shared" si="0"/>
        <v>9.6000000000000002E-2</v>
      </c>
      <c r="R27" s="6">
        <v>770</v>
      </c>
      <c r="S27">
        <f t="shared" si="1"/>
        <v>57.291666666666671</v>
      </c>
      <c r="T27" s="18">
        <f t="shared" si="2"/>
        <v>56.913919413919416</v>
      </c>
    </row>
    <row r="28" spans="1:20" x14ac:dyDescent="0.25">
      <c r="A28" s="6" t="s">
        <v>44</v>
      </c>
      <c r="B28" s="7">
        <v>45783</v>
      </c>
      <c r="C28" s="6">
        <v>27</v>
      </c>
      <c r="D28" s="6">
        <v>3</v>
      </c>
      <c r="E28" s="6">
        <v>1</v>
      </c>
      <c r="F28" s="6">
        <v>1</v>
      </c>
      <c r="G28" s="6" t="s">
        <v>3</v>
      </c>
      <c r="H28" s="6">
        <v>16</v>
      </c>
      <c r="I28" s="6">
        <v>171</v>
      </c>
      <c r="J28" s="6">
        <v>175</v>
      </c>
      <c r="K28" s="6">
        <v>179</v>
      </c>
      <c r="L28" s="6">
        <v>183</v>
      </c>
      <c r="M28" s="6">
        <v>212</v>
      </c>
      <c r="N28" s="6">
        <f t="shared" si="3"/>
        <v>37</v>
      </c>
      <c r="O28" s="6">
        <v>234</v>
      </c>
      <c r="P28" s="6">
        <v>9.9</v>
      </c>
      <c r="Q28" s="6">
        <f t="shared" si="0"/>
        <v>9.9000000000000005E-2</v>
      </c>
      <c r="R28" s="6">
        <v>760</v>
      </c>
      <c r="S28">
        <f t="shared" si="1"/>
        <v>56.547619047619051</v>
      </c>
      <c r="T28" s="18">
        <f t="shared" si="2"/>
        <v>55.988356881214024</v>
      </c>
    </row>
    <row r="29" spans="1:20" x14ac:dyDescent="0.25">
      <c r="A29" s="6" t="s">
        <v>44</v>
      </c>
      <c r="B29" s="7">
        <v>45783</v>
      </c>
      <c r="C29" s="6">
        <v>28</v>
      </c>
      <c r="D29" s="6">
        <v>3</v>
      </c>
      <c r="E29" s="6">
        <v>2</v>
      </c>
      <c r="F29" s="6">
        <v>2</v>
      </c>
      <c r="G29" s="6" t="s">
        <v>22</v>
      </c>
      <c r="H29" s="6">
        <v>14</v>
      </c>
      <c r="I29" s="6">
        <v>172</v>
      </c>
      <c r="J29" s="6">
        <v>174</v>
      </c>
      <c r="K29" s="6">
        <v>179</v>
      </c>
      <c r="L29" s="6">
        <v>184</v>
      </c>
      <c r="M29" s="6">
        <v>210</v>
      </c>
      <c r="N29" s="6">
        <f t="shared" si="3"/>
        <v>36</v>
      </c>
      <c r="O29" s="6">
        <v>234</v>
      </c>
      <c r="P29" s="6">
        <v>9</v>
      </c>
      <c r="Q29" s="6">
        <f t="shared" si="0"/>
        <v>0.09</v>
      </c>
      <c r="R29" s="6">
        <v>730</v>
      </c>
      <c r="S29">
        <f t="shared" si="1"/>
        <v>54.31547619047619</v>
      </c>
      <c r="T29" s="18">
        <f t="shared" si="2"/>
        <v>54.31547619047619</v>
      </c>
    </row>
    <row r="30" spans="1:20" x14ac:dyDescent="0.25">
      <c r="A30" s="6" t="s">
        <v>44</v>
      </c>
      <c r="B30" s="7">
        <v>45783</v>
      </c>
      <c r="C30" s="6">
        <v>29</v>
      </c>
      <c r="D30" s="6">
        <v>3</v>
      </c>
      <c r="E30" s="6">
        <v>10</v>
      </c>
      <c r="F30" s="6">
        <v>10</v>
      </c>
      <c r="G30" s="6" t="s">
        <v>10</v>
      </c>
      <c r="H30" s="6">
        <v>12</v>
      </c>
      <c r="I30" s="6">
        <v>174</v>
      </c>
      <c r="J30" s="6">
        <v>176</v>
      </c>
      <c r="K30" s="6">
        <v>180</v>
      </c>
      <c r="L30" s="6">
        <v>184</v>
      </c>
      <c r="M30" s="6">
        <v>212</v>
      </c>
      <c r="N30" s="6">
        <f t="shared" si="3"/>
        <v>36</v>
      </c>
      <c r="O30" s="6">
        <v>234</v>
      </c>
      <c r="P30" s="6">
        <v>9.3000000000000007</v>
      </c>
      <c r="Q30" s="6">
        <f t="shared" si="0"/>
        <v>9.3000000000000013E-2</v>
      </c>
      <c r="R30" s="6">
        <v>750</v>
      </c>
      <c r="S30">
        <f t="shared" si="1"/>
        <v>55.803571428571431</v>
      </c>
      <c r="T30" s="18">
        <f t="shared" si="2"/>
        <v>55.619603610675043</v>
      </c>
    </row>
    <row r="31" spans="1:20" x14ac:dyDescent="0.25">
      <c r="A31" s="6" t="s">
        <v>44</v>
      </c>
      <c r="B31" s="7">
        <v>45783</v>
      </c>
      <c r="C31" s="6">
        <v>30</v>
      </c>
      <c r="D31" s="6">
        <v>3</v>
      </c>
      <c r="E31" s="6">
        <v>7</v>
      </c>
      <c r="F31" s="6">
        <v>7</v>
      </c>
      <c r="G31" s="6" t="s">
        <v>8</v>
      </c>
      <c r="H31" s="6">
        <v>13</v>
      </c>
      <c r="I31" s="6">
        <v>173</v>
      </c>
      <c r="J31" s="6">
        <v>176</v>
      </c>
      <c r="K31" s="6">
        <v>179</v>
      </c>
      <c r="L31" s="6">
        <v>183</v>
      </c>
      <c r="M31" s="6">
        <v>210</v>
      </c>
      <c r="N31" s="6">
        <f t="shared" si="3"/>
        <v>34</v>
      </c>
      <c r="O31" s="6">
        <v>234</v>
      </c>
      <c r="P31" s="6">
        <v>7.4</v>
      </c>
      <c r="Q31" s="6">
        <f t="shared" si="0"/>
        <v>7.400000000000001E-2</v>
      </c>
      <c r="R31" s="6">
        <v>710</v>
      </c>
      <c r="S31">
        <f t="shared" si="1"/>
        <v>52.827380952380956</v>
      </c>
      <c r="T31" s="18">
        <f t="shared" si="2"/>
        <v>53.756214024071163</v>
      </c>
    </row>
    <row r="32" spans="1:20" x14ac:dyDescent="0.25">
      <c r="A32" s="6" t="s">
        <v>44</v>
      </c>
      <c r="B32" s="7">
        <v>45783</v>
      </c>
      <c r="C32" s="6">
        <v>31</v>
      </c>
      <c r="D32" s="6">
        <v>4</v>
      </c>
      <c r="E32" s="6">
        <v>8</v>
      </c>
      <c r="F32" s="6">
        <v>8</v>
      </c>
      <c r="G32" s="6" t="s">
        <v>9</v>
      </c>
      <c r="H32" s="6">
        <v>9</v>
      </c>
      <c r="I32" s="6">
        <v>172</v>
      </c>
      <c r="J32" s="6">
        <v>175</v>
      </c>
      <c r="K32" s="6">
        <v>179</v>
      </c>
      <c r="L32" s="6">
        <v>183</v>
      </c>
      <c r="M32" s="6">
        <v>211</v>
      </c>
      <c r="N32" s="6">
        <f t="shared" si="3"/>
        <v>36</v>
      </c>
      <c r="O32" s="6">
        <v>236</v>
      </c>
      <c r="P32" s="6">
        <v>9.4</v>
      </c>
      <c r="Q32" s="6">
        <f t="shared" si="0"/>
        <v>9.4E-2</v>
      </c>
      <c r="R32" s="6">
        <v>770</v>
      </c>
      <c r="S32">
        <f t="shared" si="1"/>
        <v>57.291666666666671</v>
      </c>
      <c r="T32" s="18">
        <f t="shared" si="2"/>
        <v>57.039835164835168</v>
      </c>
    </row>
    <row r="33" spans="1:20" x14ac:dyDescent="0.25">
      <c r="A33" s="6" t="s">
        <v>44</v>
      </c>
      <c r="B33" s="7">
        <v>45783</v>
      </c>
      <c r="C33" s="6">
        <v>32</v>
      </c>
      <c r="D33" s="6">
        <v>4</v>
      </c>
      <c r="E33" s="6">
        <v>7</v>
      </c>
      <c r="F33" s="6">
        <v>7</v>
      </c>
      <c r="G33" s="6" t="s">
        <v>8</v>
      </c>
      <c r="H33" s="6">
        <v>13</v>
      </c>
      <c r="I33" s="6">
        <v>173</v>
      </c>
      <c r="J33" s="6">
        <v>177</v>
      </c>
      <c r="K33" s="6">
        <v>180</v>
      </c>
      <c r="L33" s="6">
        <v>183</v>
      </c>
      <c r="M33" s="6">
        <v>211</v>
      </c>
      <c r="N33" s="6">
        <f t="shared" si="3"/>
        <v>34</v>
      </c>
      <c r="O33" s="6">
        <v>234</v>
      </c>
      <c r="P33" s="6">
        <v>7.5</v>
      </c>
      <c r="Q33" s="6">
        <f t="shared" si="0"/>
        <v>7.4999999999999997E-2</v>
      </c>
      <c r="R33" s="6">
        <v>730</v>
      </c>
      <c r="S33">
        <f t="shared" si="1"/>
        <v>54.31547619047619</v>
      </c>
      <c r="T33" s="18">
        <f t="shared" si="2"/>
        <v>55.210786237571945</v>
      </c>
    </row>
    <row r="34" spans="1:20" x14ac:dyDescent="0.25">
      <c r="A34" s="6" t="s">
        <v>44</v>
      </c>
      <c r="B34" s="7">
        <v>45783</v>
      </c>
      <c r="C34" s="6">
        <v>33</v>
      </c>
      <c r="D34" s="6">
        <v>4</v>
      </c>
      <c r="E34" s="6">
        <v>10</v>
      </c>
      <c r="F34" s="6">
        <v>10</v>
      </c>
      <c r="G34" s="6" t="s">
        <v>10</v>
      </c>
      <c r="H34" s="6">
        <v>12</v>
      </c>
      <c r="I34" s="6">
        <v>175</v>
      </c>
      <c r="J34" s="6">
        <v>177</v>
      </c>
      <c r="K34" s="6">
        <v>180</v>
      </c>
      <c r="L34" s="6">
        <v>183</v>
      </c>
      <c r="M34" s="6">
        <v>213</v>
      </c>
      <c r="N34" s="6">
        <f t="shared" si="3"/>
        <v>36</v>
      </c>
      <c r="O34" s="6">
        <v>236</v>
      </c>
      <c r="P34" s="6">
        <v>9.6999999999999993</v>
      </c>
      <c r="Q34" s="6">
        <f t="shared" si="0"/>
        <v>9.6999999999999989E-2</v>
      </c>
      <c r="R34" s="6">
        <v>780</v>
      </c>
      <c r="S34">
        <f t="shared" si="1"/>
        <v>58.035714285714285</v>
      </c>
      <c r="T34" s="18">
        <f t="shared" si="2"/>
        <v>57.589285714285715</v>
      </c>
    </row>
    <row r="35" spans="1:20" x14ac:dyDescent="0.25">
      <c r="A35" s="6" t="s">
        <v>44</v>
      </c>
      <c r="B35" s="7">
        <v>45783</v>
      </c>
      <c r="C35" s="6">
        <v>34</v>
      </c>
      <c r="D35" s="6">
        <v>4</v>
      </c>
      <c r="E35" s="6">
        <v>2</v>
      </c>
      <c r="F35" s="6">
        <v>2</v>
      </c>
      <c r="G35" s="6" t="s">
        <v>22</v>
      </c>
      <c r="H35" s="6">
        <v>11</v>
      </c>
      <c r="I35" s="6">
        <v>174</v>
      </c>
      <c r="J35" s="6">
        <v>176</v>
      </c>
      <c r="K35" s="6">
        <v>180</v>
      </c>
      <c r="L35" s="6">
        <v>184</v>
      </c>
      <c r="M35" s="6">
        <v>211</v>
      </c>
      <c r="N35" s="6">
        <f t="shared" si="3"/>
        <v>35</v>
      </c>
      <c r="O35" s="6">
        <v>236</v>
      </c>
      <c r="P35" s="6">
        <v>9.6999999999999993</v>
      </c>
      <c r="Q35" s="6">
        <f t="shared" si="0"/>
        <v>9.6999999999999989E-2</v>
      </c>
      <c r="R35" s="6">
        <v>770</v>
      </c>
      <c r="S35">
        <f t="shared" si="1"/>
        <v>57.291666666666671</v>
      </c>
      <c r="T35" s="18">
        <f t="shared" si="2"/>
        <v>56.850961538461547</v>
      </c>
    </row>
    <row r="36" spans="1:20" x14ac:dyDescent="0.25">
      <c r="A36" s="6" t="s">
        <v>44</v>
      </c>
      <c r="B36" s="7">
        <v>45783</v>
      </c>
      <c r="C36" s="6">
        <v>35</v>
      </c>
      <c r="D36" s="6">
        <v>4</v>
      </c>
      <c r="E36" s="6">
        <v>5</v>
      </c>
      <c r="F36" s="6">
        <v>5</v>
      </c>
      <c r="G36" s="6" t="s">
        <v>6</v>
      </c>
      <c r="H36" s="6">
        <v>13</v>
      </c>
      <c r="I36" s="6">
        <v>175</v>
      </c>
      <c r="J36" s="6">
        <v>178</v>
      </c>
      <c r="K36" s="6">
        <v>181</v>
      </c>
      <c r="L36" s="6">
        <v>185</v>
      </c>
      <c r="M36" s="6">
        <v>216</v>
      </c>
      <c r="N36" s="6">
        <f t="shared" si="3"/>
        <v>38</v>
      </c>
      <c r="O36" s="6">
        <v>239</v>
      </c>
      <c r="P36" s="6">
        <v>11.5</v>
      </c>
      <c r="Q36" s="6">
        <f t="shared" si="0"/>
        <v>0.115</v>
      </c>
      <c r="R36" s="6">
        <v>790</v>
      </c>
      <c r="S36">
        <f t="shared" si="1"/>
        <v>58.779761904761912</v>
      </c>
      <c r="T36" s="18">
        <f t="shared" si="2"/>
        <v>57.164933281004714</v>
      </c>
    </row>
    <row r="37" spans="1:20" x14ac:dyDescent="0.25">
      <c r="A37" s="6" t="s">
        <v>44</v>
      </c>
      <c r="B37" s="7">
        <v>45783</v>
      </c>
      <c r="C37" s="6">
        <v>36</v>
      </c>
      <c r="D37" s="6">
        <v>4</v>
      </c>
      <c r="E37" s="6">
        <v>1</v>
      </c>
      <c r="F37" s="6">
        <v>1</v>
      </c>
      <c r="G37" s="6" t="s">
        <v>3</v>
      </c>
      <c r="H37" s="6">
        <v>9</v>
      </c>
      <c r="I37" s="6">
        <v>171</v>
      </c>
      <c r="J37" s="6">
        <v>176</v>
      </c>
      <c r="K37" s="6">
        <v>180</v>
      </c>
      <c r="L37" s="6">
        <v>183</v>
      </c>
      <c r="M37" s="6">
        <v>213</v>
      </c>
      <c r="N37" s="6">
        <f t="shared" si="3"/>
        <v>37</v>
      </c>
      <c r="O37" s="6">
        <v>235</v>
      </c>
      <c r="P37" s="6">
        <v>11.2</v>
      </c>
      <c r="Q37" s="6">
        <f t="shared" si="0"/>
        <v>0.11199999999999999</v>
      </c>
      <c r="R37" s="6">
        <v>800</v>
      </c>
      <c r="S37">
        <f t="shared" si="1"/>
        <v>59.523809523809526</v>
      </c>
      <c r="T37" s="18">
        <f t="shared" si="2"/>
        <v>58.084772370486661</v>
      </c>
    </row>
    <row r="38" spans="1:20" x14ac:dyDescent="0.25">
      <c r="A38" s="6" t="s">
        <v>44</v>
      </c>
      <c r="B38" s="7">
        <v>45783</v>
      </c>
      <c r="C38" s="6">
        <v>37</v>
      </c>
      <c r="D38" s="6">
        <v>4</v>
      </c>
      <c r="E38" s="6">
        <v>6</v>
      </c>
      <c r="F38" s="6">
        <v>6</v>
      </c>
      <c r="G38" s="6" t="s">
        <v>7</v>
      </c>
      <c r="H38" s="6">
        <v>14</v>
      </c>
      <c r="I38" s="6">
        <v>175</v>
      </c>
      <c r="J38" s="6">
        <v>177</v>
      </c>
      <c r="K38" s="6">
        <v>181</v>
      </c>
      <c r="L38" s="6">
        <v>185</v>
      </c>
      <c r="M38" s="6">
        <v>215</v>
      </c>
      <c r="N38" s="6">
        <f t="shared" si="3"/>
        <v>38</v>
      </c>
      <c r="O38" s="6">
        <v>238</v>
      </c>
      <c r="P38" s="6">
        <v>11.3</v>
      </c>
      <c r="Q38" s="6">
        <f t="shared" si="0"/>
        <v>0.113</v>
      </c>
      <c r="R38" s="6">
        <v>800</v>
      </c>
      <c r="S38">
        <f t="shared" si="1"/>
        <v>59.523809523809526</v>
      </c>
      <c r="T38" s="18">
        <f t="shared" si="2"/>
        <v>58.019361590790162</v>
      </c>
    </row>
    <row r="39" spans="1:20" x14ac:dyDescent="0.25">
      <c r="A39" s="6" t="s">
        <v>44</v>
      </c>
      <c r="B39" s="7">
        <v>45783</v>
      </c>
      <c r="C39" s="6">
        <v>38</v>
      </c>
      <c r="D39" s="6">
        <v>4</v>
      </c>
      <c r="E39" s="6">
        <v>4</v>
      </c>
      <c r="F39" s="6">
        <v>4</v>
      </c>
      <c r="G39" s="6" t="s">
        <v>5</v>
      </c>
      <c r="H39" s="6">
        <v>10</v>
      </c>
      <c r="I39" s="6">
        <v>173</v>
      </c>
      <c r="J39" s="6">
        <v>178</v>
      </c>
      <c r="K39" s="6">
        <v>182</v>
      </c>
      <c r="L39" s="6">
        <v>185</v>
      </c>
      <c r="M39" s="6">
        <v>215</v>
      </c>
      <c r="N39" s="6">
        <f t="shared" si="3"/>
        <v>37</v>
      </c>
      <c r="O39" s="6">
        <v>239</v>
      </c>
      <c r="P39" s="6">
        <v>12.5</v>
      </c>
      <c r="Q39" s="6">
        <f t="shared" si="0"/>
        <v>0.125</v>
      </c>
      <c r="R39" s="6">
        <v>810</v>
      </c>
      <c r="S39">
        <f t="shared" si="1"/>
        <v>60.267857142857146</v>
      </c>
      <c r="T39" s="18">
        <f t="shared" si="2"/>
        <v>57.949862637362635</v>
      </c>
    </row>
    <row r="40" spans="1:20" x14ac:dyDescent="0.25">
      <c r="A40" s="6" t="s">
        <v>44</v>
      </c>
      <c r="B40" s="7">
        <v>45783</v>
      </c>
      <c r="C40" s="6">
        <v>39</v>
      </c>
      <c r="D40" s="6">
        <v>4</v>
      </c>
      <c r="E40" s="6">
        <v>3</v>
      </c>
      <c r="F40" s="6">
        <v>3</v>
      </c>
      <c r="G40" s="6" t="s">
        <v>4</v>
      </c>
      <c r="H40" s="6">
        <v>15</v>
      </c>
      <c r="I40" s="6">
        <v>170</v>
      </c>
      <c r="J40" s="6">
        <v>174</v>
      </c>
      <c r="K40" s="6">
        <v>178</v>
      </c>
      <c r="L40" s="6">
        <v>183</v>
      </c>
      <c r="M40" s="6">
        <v>209</v>
      </c>
      <c r="N40" s="6">
        <f t="shared" si="3"/>
        <v>35</v>
      </c>
      <c r="O40" s="6">
        <v>232</v>
      </c>
      <c r="P40" s="6">
        <v>10.6</v>
      </c>
      <c r="Q40" s="6">
        <f t="shared" si="0"/>
        <v>0.106</v>
      </c>
      <c r="R40" s="6">
        <v>790</v>
      </c>
      <c r="S40">
        <f t="shared" si="1"/>
        <v>58.779761904761912</v>
      </c>
      <c r="T40" s="18">
        <f t="shared" si="2"/>
        <v>57.746271585557309</v>
      </c>
    </row>
    <row r="41" spans="1:20" x14ac:dyDescent="0.25">
      <c r="A41" s="6" t="s">
        <v>44</v>
      </c>
      <c r="B41" s="7">
        <v>45783</v>
      </c>
      <c r="C41" s="6">
        <v>40</v>
      </c>
      <c r="D41" s="6">
        <v>4</v>
      </c>
      <c r="E41" s="6">
        <v>9</v>
      </c>
      <c r="F41" s="6">
        <v>9</v>
      </c>
      <c r="G41" s="6" t="s">
        <v>27</v>
      </c>
      <c r="H41" s="6">
        <v>15</v>
      </c>
      <c r="I41" s="6">
        <v>175</v>
      </c>
      <c r="J41" s="6">
        <v>177</v>
      </c>
      <c r="K41" s="6">
        <v>180</v>
      </c>
      <c r="L41" s="6">
        <v>184</v>
      </c>
      <c r="M41" s="6">
        <v>216</v>
      </c>
      <c r="N41" s="6">
        <f t="shared" si="3"/>
        <v>39</v>
      </c>
      <c r="O41" s="6">
        <v>234</v>
      </c>
      <c r="P41" s="6">
        <v>11.6</v>
      </c>
      <c r="Q41" s="6">
        <f t="shared" si="0"/>
        <v>0.11599999999999999</v>
      </c>
      <c r="R41" s="6">
        <v>780</v>
      </c>
      <c r="S41">
        <f t="shared" si="1"/>
        <v>58.035714285714285</v>
      </c>
      <c r="T41" s="18">
        <f t="shared" si="2"/>
        <v>56.377551020408163</v>
      </c>
    </row>
    <row r="42" spans="1:20" ht="120" x14ac:dyDescent="0.25">
      <c r="A42" s="11" t="s">
        <v>79</v>
      </c>
      <c r="C42" s="11" t="s">
        <v>81</v>
      </c>
    </row>
    <row r="43" spans="1:20" x14ac:dyDescent="0.25">
      <c r="C43" t="s">
        <v>40</v>
      </c>
      <c r="G43" t="s">
        <v>41</v>
      </c>
    </row>
    <row r="44" spans="1:20" x14ac:dyDescent="0.25">
      <c r="C44" t="s">
        <v>42</v>
      </c>
    </row>
    <row r="48" spans="1:20" ht="60" x14ac:dyDescent="0.25">
      <c r="A48" s="11" t="s">
        <v>80</v>
      </c>
    </row>
  </sheetData>
  <sortState xmlns:xlrd2="http://schemas.microsoft.com/office/spreadsheetml/2017/richdata2" ref="A2:W48">
    <sortCondition ref="C2:C48"/>
  </sortState>
  <phoneticPr fontId="1" type="noConversion"/>
  <pageMargins left="0.7" right="0.7" top="0.75" bottom="0.75" header="0.3" footer="0.3"/>
  <pageSetup paperSize="5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9053-82EF-4C6A-82E0-85DD93B0A314}">
  <sheetPr>
    <pageSetUpPr fitToPage="1"/>
  </sheetPr>
  <dimension ref="A1:X40"/>
  <sheetViews>
    <sheetView tabSelected="1" zoomScale="80" zoomScaleNormal="80" workbookViewId="0">
      <selection activeCell="M25" sqref="M25"/>
    </sheetView>
  </sheetViews>
  <sheetFormatPr defaultRowHeight="15" x14ac:dyDescent="0.25"/>
  <cols>
    <col min="2" max="2" width="11.140625" bestFit="1" customWidth="1"/>
    <col min="3" max="3" width="12.7109375" customWidth="1"/>
    <col min="8" max="8" width="16.28515625" bestFit="1" customWidth="1"/>
    <col min="9" max="9" width="15.28515625" customWidth="1"/>
    <col min="10" max="10" width="16.5703125" customWidth="1"/>
    <col min="11" max="11" width="11.140625" customWidth="1"/>
    <col min="12" max="12" width="11.42578125" customWidth="1"/>
    <col min="13" max="13" width="12.140625" customWidth="1"/>
    <col min="14" max="14" width="12.7109375" customWidth="1"/>
    <col min="15" max="16" width="25.28515625" customWidth="1"/>
    <col min="17" max="18" width="19.28515625" customWidth="1"/>
    <col min="19" max="19" width="11.140625" customWidth="1"/>
    <col min="22" max="22" width="11.42578125" customWidth="1"/>
  </cols>
  <sheetData>
    <row r="1" spans="1:24" ht="20.25" customHeight="1" x14ac:dyDescent="0.25">
      <c r="A1" s="8" t="s">
        <v>43</v>
      </c>
      <c r="B1" s="8" t="s">
        <v>12</v>
      </c>
      <c r="C1" s="8" t="s">
        <v>67</v>
      </c>
      <c r="D1" s="8" t="s">
        <v>21</v>
      </c>
      <c r="E1" s="8" t="s">
        <v>11</v>
      </c>
      <c r="F1" s="8" t="s">
        <v>1</v>
      </c>
      <c r="G1" s="8" t="s">
        <v>0</v>
      </c>
      <c r="H1" s="8" t="s">
        <v>2</v>
      </c>
      <c r="I1" s="8" t="s">
        <v>70</v>
      </c>
      <c r="J1" s="8" t="s">
        <v>71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110</v>
      </c>
      <c r="Q1" s="8" t="s">
        <v>111</v>
      </c>
      <c r="R1" s="14" t="s">
        <v>112</v>
      </c>
      <c r="S1" s="14" t="s">
        <v>113</v>
      </c>
      <c r="T1" s="14" t="s">
        <v>114</v>
      </c>
      <c r="X1" s="14"/>
    </row>
    <row r="2" spans="1:24" x14ac:dyDescent="0.25">
      <c r="A2" s="6" t="s">
        <v>45</v>
      </c>
      <c r="B2" s="7">
        <v>45786</v>
      </c>
      <c r="C2" s="7" t="s">
        <v>68</v>
      </c>
      <c r="D2" s="6">
        <v>1</v>
      </c>
      <c r="E2" s="6">
        <v>1</v>
      </c>
      <c r="F2" s="6" t="s">
        <v>54</v>
      </c>
      <c r="G2" s="6">
        <v>1</v>
      </c>
      <c r="H2" s="6" t="s">
        <v>3</v>
      </c>
      <c r="I2" s="6"/>
      <c r="J2" s="6">
        <v>11</v>
      </c>
      <c r="K2" s="6"/>
      <c r="L2" s="6"/>
      <c r="M2" s="6"/>
      <c r="N2" s="6"/>
      <c r="O2" s="6"/>
      <c r="P2" s="6">
        <v>51</v>
      </c>
      <c r="Q2" s="6">
        <v>5580</v>
      </c>
      <c r="R2" s="18">
        <f>Q2/50/2.1</f>
        <v>53.142857142857139</v>
      </c>
      <c r="S2">
        <v>7.0999999999999994E-2</v>
      </c>
      <c r="T2" s="18">
        <f>R2*(1-S2)/(1-0.09)</f>
        <v>54.252433281004713</v>
      </c>
    </row>
    <row r="3" spans="1:24" x14ac:dyDescent="0.25">
      <c r="A3" s="6" t="s">
        <v>45</v>
      </c>
      <c r="B3" s="7">
        <v>45786</v>
      </c>
      <c r="C3" s="7" t="s">
        <v>68</v>
      </c>
      <c r="D3" s="6">
        <v>2</v>
      </c>
      <c r="E3" s="6">
        <v>1</v>
      </c>
      <c r="F3" s="6" t="s">
        <v>55</v>
      </c>
      <c r="G3" s="6">
        <v>2</v>
      </c>
      <c r="H3" s="6" t="s">
        <v>22</v>
      </c>
      <c r="I3" s="6"/>
      <c r="J3" s="6">
        <v>19</v>
      </c>
      <c r="K3" s="6"/>
      <c r="L3" s="6"/>
      <c r="M3" s="6"/>
      <c r="N3" s="6"/>
      <c r="O3" s="6"/>
      <c r="P3" s="6">
        <v>49</v>
      </c>
      <c r="Q3" s="6">
        <v>5410</v>
      </c>
      <c r="R3" s="18">
        <f t="shared" ref="R3:R12" si="0">Q3/50/2.1</f>
        <v>51.523809523809526</v>
      </c>
      <c r="S3">
        <v>5.7000000000000002E-2</v>
      </c>
      <c r="T3" s="18">
        <f>R3*(1-S3)/(1-0.09)</f>
        <v>53.392255363683937</v>
      </c>
      <c r="U3" t="s">
        <v>74</v>
      </c>
    </row>
    <row r="4" spans="1:24" x14ac:dyDescent="0.25">
      <c r="A4" s="6" t="s">
        <v>45</v>
      </c>
      <c r="B4" s="7">
        <v>45786</v>
      </c>
      <c r="C4" s="7" t="s">
        <v>68</v>
      </c>
      <c r="D4" s="6">
        <v>3</v>
      </c>
      <c r="E4" s="6">
        <v>1</v>
      </c>
      <c r="F4" s="6" t="s">
        <v>56</v>
      </c>
      <c r="G4" s="6">
        <v>3</v>
      </c>
      <c r="H4" s="6" t="s">
        <v>4</v>
      </c>
      <c r="I4" s="6"/>
      <c r="J4" s="6">
        <v>9</v>
      </c>
      <c r="K4" s="6"/>
      <c r="L4" s="6"/>
      <c r="M4" s="6"/>
      <c r="N4" s="6"/>
      <c r="O4" s="6"/>
      <c r="P4" s="6">
        <v>48</v>
      </c>
      <c r="Q4" s="6">
        <v>5320</v>
      </c>
      <c r="R4" s="18">
        <f t="shared" si="0"/>
        <v>50.666666666666664</v>
      </c>
      <c r="S4">
        <v>5.6000000000000001E-2</v>
      </c>
      <c r="T4" s="18">
        <f t="shared" ref="T3:T12" si="1">R4*(1-S4)/(1-0.09)</f>
        <v>52.559706959706958</v>
      </c>
      <c r="U4" t="s">
        <v>76</v>
      </c>
      <c r="V4" t="s">
        <v>75</v>
      </c>
    </row>
    <row r="5" spans="1:24" x14ac:dyDescent="0.25">
      <c r="A5" s="6" t="s">
        <v>45</v>
      </c>
      <c r="B5" s="7">
        <v>45786</v>
      </c>
      <c r="C5" s="7" t="s">
        <v>68</v>
      </c>
      <c r="D5" s="6">
        <v>4</v>
      </c>
      <c r="E5" s="6">
        <v>1</v>
      </c>
      <c r="F5" s="6" t="s">
        <v>57</v>
      </c>
      <c r="G5" s="6">
        <v>4</v>
      </c>
      <c r="H5" s="6" t="s">
        <v>5</v>
      </c>
      <c r="I5" s="6"/>
      <c r="J5" s="6">
        <v>13</v>
      </c>
      <c r="K5" s="6"/>
      <c r="L5" s="6"/>
      <c r="M5" s="6"/>
      <c r="N5" s="6"/>
      <c r="O5" s="6"/>
      <c r="P5" s="6">
        <v>49</v>
      </c>
      <c r="Q5" s="6">
        <v>5350</v>
      </c>
      <c r="R5" s="18">
        <f t="shared" si="0"/>
        <v>50.952380952380949</v>
      </c>
      <c r="S5">
        <v>6.9000000000000006E-2</v>
      </c>
      <c r="T5" s="18">
        <f t="shared" si="1"/>
        <v>52.128205128205124</v>
      </c>
    </row>
    <row r="6" spans="1:24" x14ac:dyDescent="0.25">
      <c r="A6" s="6" t="s">
        <v>45</v>
      </c>
      <c r="B6" s="7">
        <v>45786</v>
      </c>
      <c r="C6" s="7" t="s">
        <v>68</v>
      </c>
      <c r="D6" s="6">
        <v>5</v>
      </c>
      <c r="E6" s="6">
        <v>1</v>
      </c>
      <c r="F6" s="6" t="s">
        <v>58</v>
      </c>
      <c r="G6" s="6">
        <v>5</v>
      </c>
      <c r="H6" s="6" t="s">
        <v>6</v>
      </c>
      <c r="I6" s="6"/>
      <c r="J6" s="6">
        <v>10</v>
      </c>
      <c r="K6" s="6"/>
      <c r="L6" s="6"/>
      <c r="M6" s="6"/>
      <c r="N6" s="6"/>
      <c r="O6" s="6"/>
      <c r="P6" s="6">
        <v>46</v>
      </c>
      <c r="Q6" s="6">
        <v>5100</v>
      </c>
      <c r="R6" s="18">
        <f t="shared" si="0"/>
        <v>48.571428571428569</v>
      </c>
      <c r="S6">
        <v>7.5999999999999998E-2</v>
      </c>
      <c r="T6" s="18">
        <f t="shared" si="1"/>
        <v>49.318681318681321</v>
      </c>
    </row>
    <row r="7" spans="1:24" x14ac:dyDescent="0.25">
      <c r="A7" s="6" t="s">
        <v>45</v>
      </c>
      <c r="B7" s="7">
        <v>45786</v>
      </c>
      <c r="C7" s="7" t="s">
        <v>68</v>
      </c>
      <c r="D7" s="6">
        <v>6</v>
      </c>
      <c r="E7" s="6">
        <v>1</v>
      </c>
      <c r="F7" s="6" t="s">
        <v>59</v>
      </c>
      <c r="G7" s="6">
        <v>6</v>
      </c>
      <c r="H7" s="6" t="s">
        <v>7</v>
      </c>
      <c r="I7" s="6"/>
      <c r="J7" s="6">
        <v>10</v>
      </c>
      <c r="K7" s="6"/>
      <c r="L7" s="6"/>
      <c r="M7" s="6"/>
      <c r="N7" s="6"/>
      <c r="O7" s="6"/>
      <c r="P7" s="6">
        <v>48</v>
      </c>
      <c r="Q7" s="6">
        <v>5300</v>
      </c>
      <c r="R7" s="18">
        <f t="shared" si="0"/>
        <v>50.476190476190474</v>
      </c>
      <c r="S7">
        <v>6.2E-2</v>
      </c>
      <c r="T7" s="18">
        <f t="shared" si="1"/>
        <v>52.029304029304022</v>
      </c>
    </row>
    <row r="8" spans="1:24" x14ac:dyDescent="0.25">
      <c r="A8" s="6" t="s">
        <v>45</v>
      </c>
      <c r="B8" s="7">
        <v>45786</v>
      </c>
      <c r="C8" s="7" t="s">
        <v>68</v>
      </c>
      <c r="D8" s="6">
        <v>7</v>
      </c>
      <c r="E8" s="6">
        <v>1</v>
      </c>
      <c r="F8" s="6" t="s">
        <v>60</v>
      </c>
      <c r="G8" s="6">
        <v>7</v>
      </c>
      <c r="H8" s="6" t="s">
        <v>8</v>
      </c>
      <c r="I8" s="6"/>
      <c r="J8" s="6">
        <v>10</v>
      </c>
      <c r="K8" s="6"/>
      <c r="L8" s="6"/>
      <c r="M8" s="6"/>
      <c r="N8" s="6"/>
      <c r="O8" s="6"/>
      <c r="P8" s="6">
        <v>52</v>
      </c>
      <c r="Q8" s="6">
        <v>5580</v>
      </c>
      <c r="R8" s="18">
        <f t="shared" si="0"/>
        <v>53.142857142857139</v>
      </c>
      <c r="S8">
        <v>5.8000000000000003E-2</v>
      </c>
      <c r="T8" s="18">
        <f t="shared" si="1"/>
        <v>55.011616954474086</v>
      </c>
    </row>
    <row r="9" spans="1:24" x14ac:dyDescent="0.25">
      <c r="A9" s="6" t="s">
        <v>45</v>
      </c>
      <c r="B9" s="7">
        <v>45786</v>
      </c>
      <c r="C9" s="7" t="s">
        <v>68</v>
      </c>
      <c r="D9" s="6">
        <v>8</v>
      </c>
      <c r="E9" s="6">
        <v>1</v>
      </c>
      <c r="F9" s="6" t="s">
        <v>61</v>
      </c>
      <c r="G9" s="6">
        <v>8</v>
      </c>
      <c r="H9" s="6" t="s">
        <v>9</v>
      </c>
      <c r="I9" s="6"/>
      <c r="J9" s="6">
        <v>14</v>
      </c>
      <c r="K9" s="6"/>
      <c r="L9" s="6"/>
      <c r="M9" s="6"/>
      <c r="N9" s="6"/>
      <c r="O9" s="6"/>
      <c r="P9" s="6">
        <v>51</v>
      </c>
      <c r="Q9" s="6">
        <v>5540</v>
      </c>
      <c r="R9" s="18">
        <f t="shared" si="0"/>
        <v>52.761904761904759</v>
      </c>
      <c r="S9">
        <v>5.7000000000000002E-2</v>
      </c>
      <c r="T9" s="18">
        <f t="shared" si="1"/>
        <v>54.675248560962835</v>
      </c>
    </row>
    <row r="10" spans="1:24" x14ac:dyDescent="0.25">
      <c r="A10" s="6" t="s">
        <v>45</v>
      </c>
      <c r="B10" s="7">
        <v>45786</v>
      </c>
      <c r="C10" s="7" t="s">
        <v>68</v>
      </c>
      <c r="D10" s="6">
        <v>9</v>
      </c>
      <c r="E10" s="6">
        <v>1</v>
      </c>
      <c r="F10" s="6" t="s">
        <v>62</v>
      </c>
      <c r="G10" s="6">
        <v>9</v>
      </c>
      <c r="H10" s="6" t="s">
        <v>27</v>
      </c>
      <c r="I10" s="6"/>
      <c r="J10" s="6">
        <v>13</v>
      </c>
      <c r="K10" s="6"/>
      <c r="L10" s="6"/>
      <c r="M10" s="6"/>
      <c r="N10" s="6"/>
      <c r="O10" s="6"/>
      <c r="P10" s="6">
        <v>49</v>
      </c>
      <c r="Q10" s="6">
        <v>5430</v>
      </c>
      <c r="R10" s="18">
        <f t="shared" si="0"/>
        <v>51.714285714285708</v>
      </c>
      <c r="S10">
        <v>7.3999999999999996E-2</v>
      </c>
      <c r="T10" s="18">
        <f t="shared" si="1"/>
        <v>52.62354788069073</v>
      </c>
    </row>
    <row r="11" spans="1:24" x14ac:dyDescent="0.25">
      <c r="A11" s="6" t="s">
        <v>45</v>
      </c>
      <c r="B11" s="7">
        <v>45786</v>
      </c>
      <c r="C11" s="7" t="s">
        <v>68</v>
      </c>
      <c r="D11" s="6">
        <v>10</v>
      </c>
      <c r="E11" s="6">
        <v>1</v>
      </c>
      <c r="F11" s="6" t="s">
        <v>63</v>
      </c>
      <c r="G11" s="6">
        <v>10</v>
      </c>
      <c r="H11" s="6" t="s">
        <v>10</v>
      </c>
      <c r="I11" s="6"/>
      <c r="J11" s="6">
        <v>12</v>
      </c>
      <c r="K11" s="6"/>
      <c r="L11" s="6"/>
      <c r="M11" s="6"/>
      <c r="N11" s="6"/>
      <c r="O11" s="6"/>
      <c r="P11" s="6">
        <v>51</v>
      </c>
      <c r="Q11" s="6">
        <v>5600</v>
      </c>
      <c r="R11" s="18">
        <f t="shared" si="0"/>
        <v>53.333333333333329</v>
      </c>
      <c r="S11">
        <v>0.06</v>
      </c>
      <c r="T11" s="18">
        <f t="shared" si="1"/>
        <v>55.091575091575081</v>
      </c>
    </row>
    <row r="12" spans="1:24" x14ac:dyDescent="0.25">
      <c r="A12" s="6" t="s">
        <v>45</v>
      </c>
      <c r="B12" s="7">
        <v>45786</v>
      </c>
      <c r="C12" s="7" t="s">
        <v>68</v>
      </c>
      <c r="D12" s="6">
        <v>11</v>
      </c>
      <c r="E12" s="6">
        <v>1</v>
      </c>
      <c r="F12" s="6" t="s">
        <v>64</v>
      </c>
      <c r="G12" s="6">
        <v>11</v>
      </c>
      <c r="H12" s="6" t="s">
        <v>69</v>
      </c>
      <c r="I12" s="6"/>
      <c r="J12" s="6">
        <v>9</v>
      </c>
      <c r="K12" s="6"/>
      <c r="L12" s="6"/>
      <c r="M12" s="6"/>
      <c r="N12" s="6"/>
      <c r="O12" s="6"/>
      <c r="P12" s="6">
        <v>47</v>
      </c>
      <c r="Q12" s="6">
        <v>4890</v>
      </c>
      <c r="R12" s="18">
        <f t="shared" si="0"/>
        <v>46.571428571428569</v>
      </c>
      <c r="S12">
        <v>3.5999999999999997E-2</v>
      </c>
      <c r="T12" s="18">
        <f t="shared" si="1"/>
        <v>49.335007849293561</v>
      </c>
    </row>
    <row r="13" spans="1:24" x14ac:dyDescent="0.25">
      <c r="A13" s="6" t="s">
        <v>45</v>
      </c>
      <c r="B13" s="7">
        <v>45786</v>
      </c>
      <c r="C13" s="7" t="s">
        <v>68</v>
      </c>
      <c r="D13" s="6">
        <v>12</v>
      </c>
      <c r="E13" s="6">
        <v>2</v>
      </c>
      <c r="F13" s="6" t="s">
        <v>54</v>
      </c>
      <c r="G13" s="6">
        <v>1</v>
      </c>
      <c r="H13" s="6" t="s">
        <v>3</v>
      </c>
      <c r="I13" s="6"/>
      <c r="J13" s="6">
        <v>12</v>
      </c>
      <c r="K13" s="6"/>
      <c r="L13" s="6"/>
      <c r="M13" s="6"/>
      <c r="N13" s="6"/>
      <c r="O13" s="6"/>
      <c r="P13" s="6">
        <v>50</v>
      </c>
      <c r="Q13" s="6"/>
    </row>
    <row r="14" spans="1:24" x14ac:dyDescent="0.25">
      <c r="A14" s="6" t="s">
        <v>45</v>
      </c>
      <c r="B14" s="7">
        <v>45786</v>
      </c>
      <c r="C14" s="7" t="s">
        <v>68</v>
      </c>
      <c r="D14" s="6">
        <v>13</v>
      </c>
      <c r="E14" s="6">
        <v>2</v>
      </c>
      <c r="F14" s="6" t="s">
        <v>55</v>
      </c>
      <c r="G14" s="6">
        <v>2</v>
      </c>
      <c r="H14" s="6" t="s">
        <v>22</v>
      </c>
      <c r="I14" s="6"/>
      <c r="J14" s="6">
        <v>11</v>
      </c>
      <c r="K14" s="6"/>
      <c r="L14" s="6"/>
      <c r="M14" s="6"/>
      <c r="N14" s="6"/>
      <c r="O14" s="6"/>
      <c r="P14" s="6">
        <v>50</v>
      </c>
      <c r="Q14" s="6"/>
    </row>
    <row r="15" spans="1:24" x14ac:dyDescent="0.25">
      <c r="A15" s="6" t="s">
        <v>45</v>
      </c>
      <c r="B15" s="7">
        <v>45786</v>
      </c>
      <c r="C15" s="7" t="s">
        <v>68</v>
      </c>
      <c r="D15" s="6">
        <v>14</v>
      </c>
      <c r="E15" s="6">
        <v>2</v>
      </c>
      <c r="F15" s="6" t="s">
        <v>56</v>
      </c>
      <c r="G15" s="6">
        <v>3</v>
      </c>
      <c r="H15" s="6" t="s">
        <v>4</v>
      </c>
      <c r="I15" s="6"/>
      <c r="J15" s="6">
        <v>11</v>
      </c>
      <c r="K15" s="6"/>
      <c r="L15" s="6"/>
      <c r="M15" s="6"/>
      <c r="N15" s="6"/>
      <c r="O15" s="6"/>
      <c r="P15" s="6">
        <v>49</v>
      </c>
      <c r="Q15" s="6"/>
    </row>
    <row r="16" spans="1:24" x14ac:dyDescent="0.25">
      <c r="A16" s="6" t="s">
        <v>45</v>
      </c>
      <c r="B16" s="7">
        <v>45786</v>
      </c>
      <c r="C16" s="7" t="s">
        <v>68</v>
      </c>
      <c r="D16" s="6">
        <v>15</v>
      </c>
      <c r="E16" s="6">
        <v>2</v>
      </c>
      <c r="F16" s="6" t="s">
        <v>57</v>
      </c>
      <c r="G16" s="6">
        <v>4</v>
      </c>
      <c r="H16" s="6" t="s">
        <v>5</v>
      </c>
      <c r="I16" s="6"/>
      <c r="J16" s="6">
        <v>12</v>
      </c>
      <c r="K16" s="6"/>
      <c r="L16" s="6"/>
      <c r="M16" s="6"/>
      <c r="N16" s="6"/>
      <c r="O16" s="6"/>
      <c r="P16" s="6">
        <v>50</v>
      </c>
      <c r="Q16" s="6"/>
    </row>
    <row r="17" spans="1:17" x14ac:dyDescent="0.25">
      <c r="A17" s="6" t="s">
        <v>45</v>
      </c>
      <c r="B17" s="7">
        <v>45786</v>
      </c>
      <c r="C17" s="7" t="s">
        <v>68</v>
      </c>
      <c r="D17" s="6">
        <v>16</v>
      </c>
      <c r="E17" s="6">
        <v>2</v>
      </c>
      <c r="F17" s="6" t="s">
        <v>58</v>
      </c>
      <c r="G17" s="6">
        <v>5</v>
      </c>
      <c r="H17" s="6" t="s">
        <v>6</v>
      </c>
      <c r="I17" s="6"/>
      <c r="J17" s="6">
        <v>9</v>
      </c>
      <c r="K17" s="6"/>
      <c r="L17" s="6"/>
      <c r="M17" s="6"/>
      <c r="N17" s="6"/>
      <c r="O17" s="6"/>
      <c r="P17" s="6">
        <v>47</v>
      </c>
      <c r="Q17" s="6"/>
    </row>
    <row r="18" spans="1:17" x14ac:dyDescent="0.25">
      <c r="A18" s="6" t="s">
        <v>45</v>
      </c>
      <c r="B18" s="7">
        <v>45786</v>
      </c>
      <c r="C18" s="7" t="s">
        <v>68</v>
      </c>
      <c r="D18" s="6">
        <v>17</v>
      </c>
      <c r="E18" s="6">
        <v>2</v>
      </c>
      <c r="F18" s="6" t="s">
        <v>59</v>
      </c>
      <c r="G18" s="6">
        <v>6</v>
      </c>
      <c r="H18" s="6" t="s">
        <v>7</v>
      </c>
      <c r="I18" s="6"/>
      <c r="J18" s="6">
        <v>11</v>
      </c>
      <c r="K18" s="6"/>
      <c r="L18" s="6"/>
      <c r="M18" s="6"/>
      <c r="N18" s="6"/>
      <c r="O18" s="6"/>
      <c r="P18" s="6">
        <v>50</v>
      </c>
      <c r="Q18" s="6"/>
    </row>
    <row r="19" spans="1:17" x14ac:dyDescent="0.25">
      <c r="A19" s="6" t="s">
        <v>45</v>
      </c>
      <c r="B19" s="7">
        <v>45786</v>
      </c>
      <c r="C19" s="7" t="s">
        <v>68</v>
      </c>
      <c r="D19" s="6">
        <v>18</v>
      </c>
      <c r="E19" s="6">
        <v>2</v>
      </c>
      <c r="F19" s="6" t="s">
        <v>60</v>
      </c>
      <c r="G19" s="6">
        <v>7</v>
      </c>
      <c r="H19" s="6" t="s">
        <v>8</v>
      </c>
      <c r="I19" s="6"/>
      <c r="J19" s="6">
        <v>8</v>
      </c>
      <c r="K19" s="6"/>
      <c r="L19" s="6"/>
      <c r="M19" s="6"/>
      <c r="N19" s="6"/>
      <c r="O19" s="6"/>
      <c r="P19" s="6">
        <v>53</v>
      </c>
      <c r="Q19" s="6"/>
    </row>
    <row r="20" spans="1:17" x14ac:dyDescent="0.25">
      <c r="A20" s="6" t="s">
        <v>45</v>
      </c>
      <c r="B20" s="7">
        <v>45786</v>
      </c>
      <c r="C20" s="7" t="s">
        <v>68</v>
      </c>
      <c r="D20" s="6">
        <v>19</v>
      </c>
      <c r="E20" s="6">
        <v>2</v>
      </c>
      <c r="F20" s="6" t="s">
        <v>61</v>
      </c>
      <c r="G20" s="6">
        <v>8</v>
      </c>
      <c r="H20" s="6" t="s">
        <v>9</v>
      </c>
      <c r="I20" s="6"/>
      <c r="J20" s="6">
        <v>12</v>
      </c>
      <c r="K20" s="6"/>
      <c r="L20" s="6"/>
      <c r="M20" s="6"/>
      <c r="N20" s="6"/>
      <c r="O20" s="6"/>
      <c r="P20" s="6">
        <v>50</v>
      </c>
      <c r="Q20" s="6"/>
    </row>
    <row r="21" spans="1:17" x14ac:dyDescent="0.25">
      <c r="A21" s="6" t="s">
        <v>45</v>
      </c>
      <c r="B21" s="7">
        <v>45786</v>
      </c>
      <c r="C21" s="7" t="s">
        <v>68</v>
      </c>
      <c r="D21" s="6">
        <v>20</v>
      </c>
      <c r="E21" s="6">
        <v>2</v>
      </c>
      <c r="F21" s="6" t="s">
        <v>62</v>
      </c>
      <c r="G21" s="6">
        <v>9</v>
      </c>
      <c r="H21" s="6" t="s">
        <v>27</v>
      </c>
      <c r="I21" s="6"/>
      <c r="J21" s="6">
        <v>10</v>
      </c>
      <c r="K21" s="6"/>
      <c r="L21" s="6"/>
      <c r="M21" s="6"/>
      <c r="N21" s="6"/>
      <c r="O21" s="6"/>
      <c r="P21" s="6">
        <v>48</v>
      </c>
      <c r="Q21" s="6"/>
    </row>
    <row r="22" spans="1:17" x14ac:dyDescent="0.25">
      <c r="A22" s="6" t="s">
        <v>45</v>
      </c>
      <c r="B22" s="7">
        <v>45786</v>
      </c>
      <c r="C22" s="7" t="s">
        <v>68</v>
      </c>
      <c r="D22" s="6">
        <v>21</v>
      </c>
      <c r="E22" s="6">
        <v>2</v>
      </c>
      <c r="F22" s="6" t="s">
        <v>63</v>
      </c>
      <c r="G22" s="6">
        <v>10</v>
      </c>
      <c r="H22" s="6" t="s">
        <v>10</v>
      </c>
      <c r="I22" s="6"/>
      <c r="J22" s="6">
        <v>9</v>
      </c>
      <c r="K22" s="6"/>
      <c r="L22" s="6"/>
      <c r="M22" s="6"/>
      <c r="N22" s="6"/>
      <c r="O22" s="6"/>
      <c r="P22" s="6">
        <v>50</v>
      </c>
      <c r="Q22" s="6"/>
    </row>
    <row r="23" spans="1:17" x14ac:dyDescent="0.25">
      <c r="A23" s="6" t="s">
        <v>45</v>
      </c>
      <c r="B23" s="7">
        <v>45786</v>
      </c>
      <c r="C23" s="7" t="s">
        <v>68</v>
      </c>
      <c r="D23" s="6">
        <v>22</v>
      </c>
      <c r="E23" s="6">
        <v>2</v>
      </c>
      <c r="F23" s="6" t="s">
        <v>64</v>
      </c>
      <c r="G23" s="6">
        <v>11</v>
      </c>
      <c r="H23" s="6" t="s">
        <v>51</v>
      </c>
      <c r="I23" s="6"/>
      <c r="J23" s="6">
        <v>11</v>
      </c>
      <c r="K23" s="6"/>
      <c r="L23" s="6"/>
      <c r="M23" s="6"/>
      <c r="N23" s="6"/>
      <c r="O23" s="6"/>
      <c r="P23" s="6">
        <v>45</v>
      </c>
      <c r="Q23" s="6"/>
    </row>
    <row r="24" spans="1:17" x14ac:dyDescent="0.25">
      <c r="A24" s="6" t="s">
        <v>45</v>
      </c>
      <c r="B24" s="7">
        <v>45786</v>
      </c>
      <c r="C24" s="7" t="s">
        <v>68</v>
      </c>
      <c r="D24" s="6">
        <v>23</v>
      </c>
      <c r="E24" s="6">
        <v>3</v>
      </c>
      <c r="F24" s="6" t="s">
        <v>54</v>
      </c>
      <c r="G24" s="6">
        <v>1</v>
      </c>
      <c r="H24" s="6" t="s">
        <v>3</v>
      </c>
      <c r="I24" s="6"/>
      <c r="J24" s="6">
        <v>11</v>
      </c>
      <c r="K24" s="6"/>
      <c r="L24" s="6"/>
      <c r="M24" s="6"/>
      <c r="N24" s="6"/>
      <c r="O24" s="6"/>
      <c r="P24" s="6">
        <v>44</v>
      </c>
      <c r="Q24" s="6"/>
    </row>
    <row r="25" spans="1:17" x14ac:dyDescent="0.25">
      <c r="A25" s="6" t="s">
        <v>45</v>
      </c>
      <c r="B25" s="7">
        <v>45786</v>
      </c>
      <c r="C25" s="7" t="s">
        <v>68</v>
      </c>
      <c r="D25" s="6">
        <v>24</v>
      </c>
      <c r="E25" s="6">
        <v>3</v>
      </c>
      <c r="F25" s="6" t="s">
        <v>55</v>
      </c>
      <c r="G25" s="6">
        <v>2</v>
      </c>
      <c r="H25" s="6" t="s">
        <v>22</v>
      </c>
      <c r="I25" s="6"/>
      <c r="J25" s="6">
        <v>10</v>
      </c>
      <c r="K25" s="6"/>
      <c r="L25" s="6"/>
      <c r="M25" s="6"/>
      <c r="N25" s="6"/>
      <c r="O25" s="6"/>
      <c r="P25" s="6">
        <v>46</v>
      </c>
      <c r="Q25" s="6"/>
    </row>
    <row r="26" spans="1:17" x14ac:dyDescent="0.25">
      <c r="A26" s="6" t="s">
        <v>45</v>
      </c>
      <c r="B26" s="7">
        <v>45786</v>
      </c>
      <c r="C26" s="7" t="s">
        <v>68</v>
      </c>
      <c r="D26" s="6">
        <v>25</v>
      </c>
      <c r="E26" s="6">
        <v>3</v>
      </c>
      <c r="F26" s="6" t="s">
        <v>56</v>
      </c>
      <c r="G26" s="6">
        <v>3</v>
      </c>
      <c r="H26" s="6" t="s">
        <v>4</v>
      </c>
      <c r="I26" s="6"/>
      <c r="J26" s="6">
        <v>11</v>
      </c>
      <c r="K26" s="6"/>
      <c r="L26" s="6"/>
      <c r="M26" s="6"/>
      <c r="N26" s="6"/>
      <c r="O26" s="6"/>
      <c r="P26" s="6">
        <v>44</v>
      </c>
      <c r="Q26" s="6"/>
    </row>
    <row r="27" spans="1:17" x14ac:dyDescent="0.25">
      <c r="A27" s="6" t="s">
        <v>45</v>
      </c>
      <c r="B27" s="7">
        <v>45786</v>
      </c>
      <c r="C27" s="7" t="s">
        <v>68</v>
      </c>
      <c r="D27" s="6">
        <v>26</v>
      </c>
      <c r="E27" s="6">
        <v>3</v>
      </c>
      <c r="F27" s="6" t="s">
        <v>57</v>
      </c>
      <c r="G27" s="6">
        <v>4</v>
      </c>
      <c r="H27" s="6" t="s">
        <v>5</v>
      </c>
      <c r="I27" s="6"/>
      <c r="J27" s="6">
        <v>15</v>
      </c>
      <c r="K27" s="6"/>
      <c r="L27" s="6"/>
      <c r="M27" s="6"/>
      <c r="N27" s="6"/>
      <c r="O27" s="6"/>
      <c r="P27" s="6">
        <v>46</v>
      </c>
      <c r="Q27" s="6"/>
    </row>
    <row r="28" spans="1:17" x14ac:dyDescent="0.25">
      <c r="A28" s="6" t="s">
        <v>45</v>
      </c>
      <c r="B28" s="7">
        <v>45786</v>
      </c>
      <c r="C28" s="7" t="s">
        <v>68</v>
      </c>
      <c r="D28" s="6">
        <v>27</v>
      </c>
      <c r="E28" s="6">
        <v>3</v>
      </c>
      <c r="F28" s="6" t="s">
        <v>58</v>
      </c>
      <c r="G28" s="6">
        <v>5</v>
      </c>
      <c r="H28" s="6" t="s">
        <v>6</v>
      </c>
      <c r="I28" s="6"/>
      <c r="J28" s="6">
        <v>10</v>
      </c>
      <c r="K28" s="6"/>
      <c r="L28" s="6"/>
      <c r="M28" s="6"/>
      <c r="N28" s="6"/>
      <c r="O28" s="6"/>
      <c r="P28" s="6">
        <v>44</v>
      </c>
      <c r="Q28" s="6"/>
    </row>
    <row r="29" spans="1:17" x14ac:dyDescent="0.25">
      <c r="A29" s="6" t="s">
        <v>45</v>
      </c>
      <c r="B29" s="7">
        <v>45786</v>
      </c>
      <c r="C29" s="7" t="s">
        <v>68</v>
      </c>
      <c r="D29" s="6">
        <v>28</v>
      </c>
      <c r="E29" s="6">
        <v>3</v>
      </c>
      <c r="F29" s="6" t="s">
        <v>59</v>
      </c>
      <c r="G29" s="6">
        <v>6</v>
      </c>
      <c r="H29" s="6" t="s">
        <v>7</v>
      </c>
      <c r="I29" s="6"/>
      <c r="J29" s="6">
        <v>10</v>
      </c>
      <c r="K29" s="6"/>
      <c r="L29" s="6"/>
      <c r="M29" s="6"/>
      <c r="N29" s="6"/>
      <c r="O29" s="6"/>
      <c r="P29" s="6">
        <v>46</v>
      </c>
      <c r="Q29" s="6"/>
    </row>
    <row r="30" spans="1:17" x14ac:dyDescent="0.25">
      <c r="A30" s="6" t="s">
        <v>45</v>
      </c>
      <c r="B30" s="7">
        <v>45786</v>
      </c>
      <c r="C30" s="7" t="s">
        <v>68</v>
      </c>
      <c r="D30" s="6">
        <v>29</v>
      </c>
      <c r="E30" s="6">
        <v>3</v>
      </c>
      <c r="F30" s="6" t="s">
        <v>60</v>
      </c>
      <c r="G30" s="6">
        <v>7</v>
      </c>
      <c r="H30" s="6" t="s">
        <v>8</v>
      </c>
      <c r="I30" s="6"/>
      <c r="J30" s="6">
        <v>11</v>
      </c>
      <c r="K30" s="6"/>
      <c r="L30" s="6"/>
      <c r="M30" s="6"/>
      <c r="N30" s="6"/>
      <c r="O30" s="6"/>
      <c r="P30" s="6">
        <v>44</v>
      </c>
      <c r="Q30" s="6"/>
    </row>
    <row r="31" spans="1:17" x14ac:dyDescent="0.25">
      <c r="A31" s="6" t="s">
        <v>45</v>
      </c>
      <c r="B31" s="7">
        <v>45786</v>
      </c>
      <c r="C31" s="7" t="s">
        <v>68</v>
      </c>
      <c r="D31" s="6">
        <v>30</v>
      </c>
      <c r="E31" s="6">
        <v>3</v>
      </c>
      <c r="F31" s="6" t="s">
        <v>61</v>
      </c>
      <c r="G31" s="6">
        <v>8</v>
      </c>
      <c r="H31" s="6" t="s">
        <v>9</v>
      </c>
      <c r="I31" s="6"/>
      <c r="J31" s="6">
        <v>10</v>
      </c>
      <c r="K31" s="6"/>
      <c r="L31" s="6"/>
      <c r="M31" s="6"/>
      <c r="N31" s="6"/>
      <c r="O31" s="6"/>
      <c r="P31" s="6">
        <v>46</v>
      </c>
      <c r="Q31" s="6"/>
    </row>
    <row r="32" spans="1:17" x14ac:dyDescent="0.25">
      <c r="A32" s="6" t="s">
        <v>45</v>
      </c>
      <c r="B32" s="7">
        <v>45786</v>
      </c>
      <c r="C32" s="7" t="s">
        <v>68</v>
      </c>
      <c r="D32" s="6">
        <v>31</v>
      </c>
      <c r="E32" s="6">
        <v>3</v>
      </c>
      <c r="F32" s="6" t="s">
        <v>62</v>
      </c>
      <c r="G32" s="6">
        <v>9</v>
      </c>
      <c r="H32" s="6" t="s">
        <v>27</v>
      </c>
      <c r="I32" s="6"/>
      <c r="J32" s="6">
        <v>10</v>
      </c>
      <c r="K32" s="6"/>
      <c r="L32" s="6"/>
      <c r="M32" s="6"/>
      <c r="N32" s="6"/>
      <c r="O32" s="6"/>
      <c r="P32" s="6">
        <v>46</v>
      </c>
      <c r="Q32" s="6"/>
    </row>
    <row r="33" spans="1:17" x14ac:dyDescent="0.25">
      <c r="A33" s="6" t="s">
        <v>45</v>
      </c>
      <c r="B33" s="7">
        <v>45786</v>
      </c>
      <c r="C33" s="7" t="s">
        <v>68</v>
      </c>
      <c r="D33" s="6">
        <v>32</v>
      </c>
      <c r="E33" s="6">
        <v>3</v>
      </c>
      <c r="F33" s="6" t="s">
        <v>63</v>
      </c>
      <c r="G33" s="6">
        <v>10</v>
      </c>
      <c r="H33" s="6" t="s">
        <v>10</v>
      </c>
      <c r="I33" s="6"/>
      <c r="J33" s="6">
        <v>12</v>
      </c>
      <c r="K33" s="6"/>
      <c r="L33" s="6"/>
      <c r="M33" s="6"/>
      <c r="N33" s="6"/>
      <c r="O33" s="6"/>
      <c r="P33" s="6">
        <v>47</v>
      </c>
      <c r="Q33" s="6"/>
    </row>
    <row r="34" spans="1:17" x14ac:dyDescent="0.25">
      <c r="A34" s="6" t="s">
        <v>45</v>
      </c>
      <c r="B34" s="7">
        <v>45786</v>
      </c>
      <c r="C34" s="7" t="s">
        <v>68</v>
      </c>
      <c r="D34" s="6">
        <v>33</v>
      </c>
      <c r="E34" s="6">
        <v>3</v>
      </c>
      <c r="F34" s="6" t="s">
        <v>64</v>
      </c>
      <c r="G34" s="6">
        <v>11</v>
      </c>
      <c r="H34" s="6" t="s">
        <v>51</v>
      </c>
      <c r="I34" s="6"/>
      <c r="J34" s="6">
        <v>14</v>
      </c>
      <c r="K34" s="6"/>
      <c r="L34" s="6"/>
      <c r="M34" s="6"/>
      <c r="N34" s="6"/>
      <c r="O34" s="6"/>
      <c r="P34" s="6">
        <v>45</v>
      </c>
      <c r="Q34" s="6"/>
    </row>
    <row r="35" spans="1:17" x14ac:dyDescent="0.25">
      <c r="B35" s="2"/>
      <c r="C35" s="2"/>
    </row>
    <row r="36" spans="1:17" x14ac:dyDescent="0.25">
      <c r="B36" s="2"/>
      <c r="C36" s="2"/>
    </row>
    <row r="37" spans="1:17" x14ac:dyDescent="0.25">
      <c r="B37" s="2"/>
      <c r="C37" s="2"/>
    </row>
    <row r="38" spans="1:17" x14ac:dyDescent="0.25">
      <c r="A38" t="s">
        <v>65</v>
      </c>
      <c r="B38" s="2"/>
      <c r="C38" s="2"/>
    </row>
    <row r="39" spans="1:17" x14ac:dyDescent="0.25">
      <c r="B39" s="2"/>
      <c r="C39" s="2"/>
    </row>
    <row r="40" spans="1:17" x14ac:dyDescent="0.25">
      <c r="A40" t="s">
        <v>66</v>
      </c>
    </row>
  </sheetData>
  <sortState xmlns:xlrd2="http://schemas.microsoft.com/office/spreadsheetml/2017/richdata2" ref="A2:Q39">
    <sortCondition ref="E2:E39"/>
    <sortCondition ref="G2:G39"/>
  </sortState>
  <pageMargins left="0.7" right="0.7" top="0.75" bottom="0.75" header="0.3" footer="0.3"/>
  <pageSetup paperSize="5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4F5D-0430-4ECA-A82B-3C6DEDAA4D6E}">
  <dimension ref="A1:E11"/>
  <sheetViews>
    <sheetView workbookViewId="0">
      <selection activeCell="M10" sqref="M10"/>
    </sheetView>
  </sheetViews>
  <sheetFormatPr defaultRowHeight="15" x14ac:dyDescent="0.25"/>
  <cols>
    <col min="1" max="1" width="14.42578125" customWidth="1"/>
    <col min="2" max="2" width="11.28515625" customWidth="1"/>
    <col min="5" max="5" width="32.85546875" customWidth="1"/>
  </cols>
  <sheetData>
    <row r="1" spans="1:5" x14ac:dyDescent="0.25">
      <c r="A1" t="s">
        <v>103</v>
      </c>
      <c r="B1" t="s">
        <v>107</v>
      </c>
      <c r="E1" s="14" t="s">
        <v>105</v>
      </c>
    </row>
    <row r="2" spans="1:5" x14ac:dyDescent="0.25">
      <c r="A2" s="14" t="str">
        <f>'Liberty Link'!G3</f>
        <v>CS 4000</v>
      </c>
      <c r="B2">
        <f>AVERAGE('Liberty Link'!N3,'Liberty Link'!N16,'Liberty Link'!N31,'Liberty Link'!N33)</f>
        <v>34.75</v>
      </c>
    </row>
    <row r="3" spans="1:5" x14ac:dyDescent="0.25">
      <c r="A3" s="14" t="str">
        <f>'Liberty Link'!G2</f>
        <v>Brev 3020</v>
      </c>
      <c r="B3">
        <f>AVERAGE('Liberty Link'!N2,'Liberty Link'!N12,'Liberty Link'!N25,'Liberty Link'!N38)</f>
        <v>35.5</v>
      </c>
      <c r="E3" s="15">
        <f>AVERAGE(B3:B12)</f>
        <v>36.833333333333336</v>
      </c>
    </row>
    <row r="4" spans="1:5" x14ac:dyDescent="0.25">
      <c r="A4" s="14" t="str">
        <f>'Liberty Link'!G7</f>
        <v>L330</v>
      </c>
      <c r="B4">
        <f>AVERAGE('Liberty Link'!N7,'Liberty Link'!N14,'Liberty Link'!N26,'Liberty Link'!N40)</f>
        <v>36</v>
      </c>
    </row>
    <row r="5" spans="1:5" x14ac:dyDescent="0.25">
      <c r="A5" s="14" t="str">
        <f>'Liberty Link'!G8</f>
        <v>DK 801</v>
      </c>
      <c r="B5">
        <f>AVERAGE('Liberty Link'!N8,'Liberty Link'!N20,'Liberty Link'!N29,'Liberty Link'!N35)</f>
        <v>36</v>
      </c>
    </row>
    <row r="6" spans="1:5" x14ac:dyDescent="0.25">
      <c r="A6" s="14" t="str">
        <f>'Liberty Link'!G5</f>
        <v>CS 4100</v>
      </c>
      <c r="B6">
        <f>AVERAGE('Liberty Link'!N5,'Liberty Link'!N15,'Liberty Link'!N27,'Liberty Link'!N32)</f>
        <v>36.25</v>
      </c>
    </row>
    <row r="7" spans="1:5" x14ac:dyDescent="0.25">
      <c r="A7" s="14" t="str">
        <f>'Liberty Link'!G6</f>
        <v>L333</v>
      </c>
      <c r="B7">
        <f>AVERAGE('Liberty Link'!N6,'Liberty Link'!N18,'Liberty Link'!N22,'Liberty Link'!N39)</f>
        <v>36.5</v>
      </c>
    </row>
    <row r="8" spans="1:5" x14ac:dyDescent="0.25">
      <c r="A8" s="14" t="str">
        <f>'Liberty Link'!G9</f>
        <v>DK 800</v>
      </c>
      <c r="B8">
        <f>AVERAGE('Liberty Link'!N9,'Liberty Link'!N13,'Liberty Link'!N30,'Liberty Link'!N34)</f>
        <v>37.25</v>
      </c>
    </row>
    <row r="9" spans="1:5" x14ac:dyDescent="0.25">
      <c r="A9" s="14" t="str">
        <f>'Liberty Link'!G11</f>
        <v>L340</v>
      </c>
      <c r="B9">
        <f>AVERAGE('Liberty Link'!N11,'Liberty Link'!N21,'Liberty Link'!N28,'Liberty Link'!N37)</f>
        <v>37.25</v>
      </c>
    </row>
    <row r="10" spans="1:5" x14ac:dyDescent="0.25">
      <c r="A10" s="14" t="str">
        <f>'Liberty Link'!G10</f>
        <v>Brev 3019</v>
      </c>
      <c r="B10">
        <f>AVERAGE('Liberty Link'!N10,'Liberty Link'!N17,'Liberty Link'!N24,'Liberty Link'!N36)</f>
        <v>37.5</v>
      </c>
    </row>
    <row r="11" spans="1:5" x14ac:dyDescent="0.25">
      <c r="A11" s="14" t="str">
        <f>'Liberty Link'!G4</f>
        <v>BY 7202</v>
      </c>
      <c r="B11">
        <f>AVERAGE('Liberty Link'!N4,'Liberty Link'!N19,'Liberty Link'!N23,'Liberty Link'!N41)</f>
        <v>39.25</v>
      </c>
    </row>
  </sheetData>
  <sortState xmlns:xlrd2="http://schemas.microsoft.com/office/spreadsheetml/2017/richdata2" ref="A2:E12">
    <sortCondition ref="B2:B1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B656-AF97-4E63-B59E-AB07C7230F5A}">
  <sheetPr>
    <pageSetUpPr fitToPage="1"/>
  </sheetPr>
  <dimension ref="A15:AG31"/>
  <sheetViews>
    <sheetView topLeftCell="A11" workbookViewId="0">
      <selection activeCell="H26" sqref="H26"/>
    </sheetView>
  </sheetViews>
  <sheetFormatPr defaultRowHeight="15" x14ac:dyDescent="0.25"/>
  <cols>
    <col min="1" max="5" width="4.5703125" customWidth="1"/>
    <col min="6" max="6" width="6.7109375" customWidth="1"/>
    <col min="7" max="15" width="4.5703125" customWidth="1"/>
    <col min="16" max="16" width="7" customWidth="1"/>
    <col min="17" max="33" width="4.5703125" customWidth="1"/>
  </cols>
  <sheetData>
    <row r="15" spans="1:3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25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4">
        <v>12</v>
      </c>
      <c r="M20" s="4">
        <v>13</v>
      </c>
      <c r="N20" s="4">
        <v>14</v>
      </c>
      <c r="O20" s="4">
        <v>15</v>
      </c>
      <c r="P20" s="4">
        <v>16</v>
      </c>
      <c r="Q20" s="4">
        <v>17</v>
      </c>
      <c r="R20" s="4">
        <v>18</v>
      </c>
      <c r="S20" s="4">
        <v>19</v>
      </c>
      <c r="T20" s="4">
        <v>20</v>
      </c>
      <c r="U20" s="4">
        <v>21</v>
      </c>
      <c r="V20" s="4">
        <v>22</v>
      </c>
      <c r="W20" s="5">
        <v>23</v>
      </c>
      <c r="X20" s="5">
        <v>24</v>
      </c>
      <c r="Y20" s="5">
        <v>25</v>
      </c>
      <c r="Z20" s="5">
        <v>26</v>
      </c>
      <c r="AA20" s="5">
        <v>27</v>
      </c>
      <c r="AB20" s="5">
        <v>28</v>
      </c>
      <c r="AC20" s="5">
        <v>29</v>
      </c>
      <c r="AD20" s="5">
        <v>30</v>
      </c>
      <c r="AE20" s="5">
        <v>31</v>
      </c>
      <c r="AF20" s="5">
        <v>32</v>
      </c>
      <c r="AG20" s="5">
        <v>33</v>
      </c>
    </row>
    <row r="25" spans="1:33" x14ac:dyDescent="0.25">
      <c r="C25" t="s">
        <v>52</v>
      </c>
      <c r="F25">
        <f>65*34</f>
        <v>2210</v>
      </c>
      <c r="G25" t="s">
        <v>46</v>
      </c>
      <c r="N25" t="s">
        <v>47</v>
      </c>
      <c r="P25">
        <v>195</v>
      </c>
    </row>
    <row r="27" spans="1:33" x14ac:dyDescent="0.25">
      <c r="N27" t="s">
        <v>48</v>
      </c>
    </row>
    <row r="29" spans="1:33" x14ac:dyDescent="0.25">
      <c r="N29" t="s">
        <v>49</v>
      </c>
      <c r="Q29" t="s">
        <v>50</v>
      </c>
    </row>
    <row r="31" spans="1:33" x14ac:dyDescent="0.25">
      <c r="N31" t="s">
        <v>53</v>
      </c>
      <c r="P31">
        <f>65*33</f>
        <v>2145</v>
      </c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3EF1-C0FD-4423-A05F-0347410A3853}">
  <dimension ref="M1:R11"/>
  <sheetViews>
    <sheetView workbookViewId="0">
      <selection activeCell="S1" sqref="S1"/>
    </sheetView>
  </sheetViews>
  <sheetFormatPr defaultRowHeight="15" x14ac:dyDescent="0.25"/>
  <cols>
    <col min="13" max="13" width="16.28515625" customWidth="1"/>
    <col min="14" max="14" width="10.7109375" customWidth="1"/>
    <col min="18" max="18" width="28.7109375" customWidth="1"/>
  </cols>
  <sheetData>
    <row r="1" spans="13:18" x14ac:dyDescent="0.25">
      <c r="M1" t="s">
        <v>104</v>
      </c>
    </row>
    <row r="2" spans="13:18" x14ac:dyDescent="0.25">
      <c r="R2" s="14" t="s">
        <v>106</v>
      </c>
    </row>
    <row r="3" spans="13:18" x14ac:dyDescent="0.25">
      <c r="M3" s="14" t="str">
        <f>'Round Up Ready'!F2</f>
        <v>BY 6217</v>
      </c>
      <c r="N3" s="16">
        <f>AVERAGE('Round Up Ready'!M2,'Round Up Ready'!M13,'Round Up Ready'!M23)</f>
        <v>41.333333333333336</v>
      </c>
    </row>
    <row r="4" spans="13:18" x14ac:dyDescent="0.25">
      <c r="M4" s="14" t="str">
        <f>'Round Up Ready'!F3</f>
        <v>B4005F405-28</v>
      </c>
      <c r="N4" s="17">
        <f>AVERAGE('Round Up Ready'!M3,'Round Up Ready'!M11,'Round Up Ready'!M20)</f>
        <v>35.666666666666664</v>
      </c>
      <c r="R4" s="19">
        <f>AVERAGE(N3:N10)</f>
        <v>37</v>
      </c>
    </row>
    <row r="5" spans="13:18" x14ac:dyDescent="0.25">
      <c r="M5" s="14" t="str">
        <f>'Round Up Ready'!F4</f>
        <v>CS 3300</v>
      </c>
      <c r="N5" s="18">
        <f>AVERAGE('Round Up Ready'!M4,'Round Up Ready'!M15,'Round Up Ready'!M19)</f>
        <v>37.666666666666664</v>
      </c>
    </row>
    <row r="6" spans="13:18" x14ac:dyDescent="0.25">
      <c r="M6" s="14" t="str">
        <f>'Round Up Ready'!F5</f>
        <v>CS 3200</v>
      </c>
      <c r="N6">
        <f>AVERAGE('Round Up Ready'!M5,'Round Up Ready'!M16,'Round Up Ready'!M25)</f>
        <v>39</v>
      </c>
    </row>
    <row r="7" spans="13:18" x14ac:dyDescent="0.25">
      <c r="M7" s="14" t="str">
        <f>'Round Up Ready'!F6</f>
        <v>DK 900</v>
      </c>
      <c r="N7" s="16">
        <f>AVERAGE('Round Up Ready'!M6,'Round Up Ready'!M14,'Round Up Ready'!M24)</f>
        <v>36.666666666666664</v>
      </c>
    </row>
    <row r="8" spans="13:18" x14ac:dyDescent="0.25">
      <c r="M8" s="14" t="str">
        <f>'Round Up Ready'!F7</f>
        <v>BY 6223</v>
      </c>
      <c r="N8">
        <f>AVERAGE('Round Up Ready'!M7,'Round Up Ready'!M12,'Round Up Ready'!M21)</f>
        <v>33</v>
      </c>
    </row>
    <row r="9" spans="13:18" x14ac:dyDescent="0.25">
      <c r="M9" s="14" t="str">
        <f>'Round Up Ready'!F8</f>
        <v>B4021</v>
      </c>
      <c r="N9">
        <f>AVERAGE('Round Up Ready'!M8,'Round Up Ready'!G10,'Round Up Ready'!M18)</f>
        <v>37</v>
      </c>
    </row>
    <row r="10" spans="13:18" x14ac:dyDescent="0.25">
      <c r="M10" s="14" t="str">
        <f>'Round Up Ready'!F9</f>
        <v>DK 904</v>
      </c>
      <c r="N10" s="16">
        <f>AVERAGE('Round Up Ready'!M9,'Round Up Ready'!M17,'Round Up Ready'!M22)</f>
        <v>35.666666666666664</v>
      </c>
    </row>
    <row r="11" spans="13:18" x14ac:dyDescent="0.25">
      <c r="M11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233B-79AC-4490-82AE-2961AEBEEFDD}">
  <dimension ref="A1:B15"/>
  <sheetViews>
    <sheetView workbookViewId="0">
      <selection activeCell="A14" sqref="A14:XFD14"/>
    </sheetView>
  </sheetViews>
  <sheetFormatPr defaultRowHeight="15" x14ac:dyDescent="0.25"/>
  <cols>
    <col min="1" max="1" width="19.140625" bestFit="1" customWidth="1"/>
  </cols>
  <sheetData>
    <row r="1" spans="1:2" x14ac:dyDescent="0.25">
      <c r="A1" s="13" t="s">
        <v>86</v>
      </c>
      <c r="B1" s="13" t="s">
        <v>87</v>
      </c>
    </row>
    <row r="2" spans="1:2" x14ac:dyDescent="0.25">
      <c r="A2" t="s">
        <v>101</v>
      </c>
      <c r="B2">
        <v>30</v>
      </c>
    </row>
    <row r="3" spans="1:2" x14ac:dyDescent="0.25">
      <c r="A3" t="s">
        <v>99</v>
      </c>
      <c r="B3">
        <v>36</v>
      </c>
    </row>
    <row r="4" spans="1:2" x14ac:dyDescent="0.25">
      <c r="A4" t="s">
        <v>96</v>
      </c>
      <c r="B4">
        <v>38</v>
      </c>
    </row>
    <row r="5" spans="1:2" x14ac:dyDescent="0.25">
      <c r="A5" t="s">
        <v>93</v>
      </c>
      <c r="B5">
        <v>41</v>
      </c>
    </row>
    <row r="6" spans="1:2" x14ac:dyDescent="0.25">
      <c r="A6" t="s">
        <v>97</v>
      </c>
      <c r="B6">
        <v>42</v>
      </c>
    </row>
    <row r="7" spans="1:2" x14ac:dyDescent="0.25">
      <c r="A7" t="s">
        <v>90</v>
      </c>
      <c r="B7">
        <v>43</v>
      </c>
    </row>
    <row r="8" spans="1:2" x14ac:dyDescent="0.25">
      <c r="A8" t="s">
        <v>95</v>
      </c>
      <c r="B8">
        <v>44</v>
      </c>
    </row>
    <row r="9" spans="1:2" x14ac:dyDescent="0.25">
      <c r="A9" t="s">
        <v>91</v>
      </c>
      <c r="B9">
        <v>45</v>
      </c>
    </row>
    <row r="10" spans="1:2" x14ac:dyDescent="0.25">
      <c r="A10" t="s">
        <v>94</v>
      </c>
      <c r="B10">
        <v>46</v>
      </c>
    </row>
    <row r="11" spans="1:2" x14ac:dyDescent="0.25">
      <c r="A11" t="s">
        <v>92</v>
      </c>
      <c r="B11">
        <v>47</v>
      </c>
    </row>
    <row r="12" spans="1:2" x14ac:dyDescent="0.25">
      <c r="A12" t="s">
        <v>88</v>
      </c>
      <c r="B12">
        <v>48</v>
      </c>
    </row>
    <row r="13" spans="1:2" x14ac:dyDescent="0.25">
      <c r="A13" t="s">
        <v>89</v>
      </c>
      <c r="B13">
        <v>49</v>
      </c>
    </row>
    <row r="14" spans="1:2" x14ac:dyDescent="0.25">
      <c r="A14" t="s">
        <v>98</v>
      </c>
      <c r="B14">
        <v>53</v>
      </c>
    </row>
    <row r="15" spans="1:2" x14ac:dyDescent="0.25">
      <c r="A15" t="s">
        <v>100</v>
      </c>
      <c r="B15">
        <v>58</v>
      </c>
    </row>
  </sheetData>
  <sortState xmlns:xlrd2="http://schemas.microsoft.com/office/spreadsheetml/2017/richdata2" ref="A2:B15">
    <sortCondition ref="B2: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Round Up Ready</vt:lpstr>
      <vt:lpstr>Liberty Link</vt:lpstr>
      <vt:lpstr>Amtro Liberty Link</vt:lpstr>
      <vt:lpstr>LL average flower time</vt:lpstr>
      <vt:lpstr>Sheet2</vt:lpstr>
      <vt:lpstr>RR average flower time</vt:lpstr>
      <vt:lpstr>yield estimates</vt:lpstr>
      <vt:lpstr>'Liberty Link'!Print_Area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Elwood</dc:creator>
  <cp:lastModifiedBy>James Elwood</cp:lastModifiedBy>
  <cp:lastPrinted>2025-09-16T16:08:53Z</cp:lastPrinted>
  <dcterms:created xsi:type="dcterms:W3CDTF">2025-01-22T21:27:04Z</dcterms:created>
  <dcterms:modified xsi:type="dcterms:W3CDTF">2025-09-23T18:28:17Z</dcterms:modified>
</cp:coreProperties>
</file>